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Yochum\Hydrology\USFS\GTRs_TechnicalNotes_WhitePapers_Tools\FlowResistanceCoefficientsPrediction\SpreadsheetPackage\"/>
    </mc:Choice>
  </mc:AlternateContent>
  <bookViews>
    <workbookView xWindow="480" yWindow="75" windowWidth="22995" windowHeight="10545" tabRatio="747"/>
  </bookViews>
  <sheets>
    <sheet name="Computation (SI)" sheetId="9" r:id="rId1"/>
    <sheet name="Computation (Imperial)" sheetId="5" r:id="rId2"/>
    <sheet name="Computation (Ex 1)" sheetId="10" r:id="rId3"/>
    <sheet name="Computation (Ex 2)" sheetId="12" r:id="rId4"/>
    <sheet name="S&gt;0.03, Sigma z (SI)" sheetId="7" r:id="rId5"/>
    <sheet name="S&gt;0.03, Sigma z (Imperial)" sheetId="6" r:id="rId6"/>
    <sheet name="S&gt;0.03, Sigma z (Ex)" sheetId="8" r:id="rId7"/>
  </sheets>
  <definedNames>
    <definedName name="_xlnm.Print_Area" localSheetId="2">'Computation (Ex 1)'!$A$1:$AB$60</definedName>
    <definedName name="_xlnm.Print_Area" localSheetId="3">'Computation (Ex 2)'!$A$1:$AB$60</definedName>
    <definedName name="_xlnm.Print_Area" localSheetId="1">'Computation (Imperial)'!$A$1:$AB$60</definedName>
    <definedName name="_xlnm.Print_Area" localSheetId="0">'Computation (SI)'!$A$1:$AB$60</definedName>
  </definedNames>
  <calcPr calcId="152511"/>
</workbook>
</file>

<file path=xl/calcChain.xml><?xml version="1.0" encoding="utf-8"?>
<calcChain xmlns="http://schemas.openxmlformats.org/spreadsheetml/2006/main">
  <c r="Z19" i="12" l="1"/>
  <c r="AH6" i="12" s="1"/>
  <c r="R12" i="12"/>
  <c r="S12" i="12" s="1"/>
  <c r="AI11" i="12"/>
  <c r="AH11" i="12"/>
  <c r="R11" i="12"/>
  <c r="S11" i="12" s="1"/>
  <c r="R10" i="12"/>
  <c r="S10" i="12" s="1"/>
  <c r="R9" i="12"/>
  <c r="T8" i="12"/>
  <c r="S8" i="12"/>
  <c r="R8" i="12"/>
  <c r="X6" i="12"/>
  <c r="AH5" i="12"/>
  <c r="X5" i="12"/>
  <c r="R5" i="12"/>
  <c r="AH4" i="12"/>
  <c r="X4" i="12"/>
  <c r="R4" i="12"/>
  <c r="Z19" i="10"/>
  <c r="R12" i="10"/>
  <c r="S12" i="10" s="1"/>
  <c r="AI11" i="10"/>
  <c r="AH11" i="10"/>
  <c r="R11" i="10"/>
  <c r="S11" i="10" s="1"/>
  <c r="AI10" i="10"/>
  <c r="AH10" i="10"/>
  <c r="R10" i="10"/>
  <c r="S10" i="10" s="1"/>
  <c r="R9" i="10"/>
  <c r="AI8" i="10"/>
  <c r="AH8" i="10"/>
  <c r="T8" i="10"/>
  <c r="S8" i="10"/>
  <c r="R8" i="10"/>
  <c r="X6" i="10"/>
  <c r="AH5" i="10"/>
  <c r="X5" i="10"/>
  <c r="R5" i="10"/>
  <c r="AH4" i="10"/>
  <c r="X4" i="10"/>
  <c r="R4" i="10"/>
  <c r="T30" i="12" l="1"/>
  <c r="V30" i="12" s="1"/>
  <c r="AI10" i="12" s="1"/>
  <c r="V34" i="12"/>
  <c r="V28" i="12"/>
  <c r="Y15" i="12"/>
  <c r="U36" i="12"/>
  <c r="V26" i="12"/>
  <c r="AI8" i="12" s="1"/>
  <c r="T28" i="12"/>
  <c r="T34" i="12"/>
  <c r="S9" i="12"/>
  <c r="T40" i="12" s="1"/>
  <c r="V40" i="12" s="1"/>
  <c r="T26" i="12"/>
  <c r="U26" i="12" s="1"/>
  <c r="AH8" i="12" s="1"/>
  <c r="T34" i="10"/>
  <c r="V34" i="10" s="1"/>
  <c r="V30" i="10"/>
  <c r="T30" i="10"/>
  <c r="V28" i="10"/>
  <c r="T28" i="10"/>
  <c r="V26" i="10"/>
  <c r="U26" i="10"/>
  <c r="T26" i="10"/>
  <c r="Y15" i="10"/>
  <c r="U36" i="10"/>
  <c r="AH6" i="10"/>
  <c r="S9" i="10"/>
  <c r="R12" i="9"/>
  <c r="S12" i="9" s="1"/>
  <c r="R11" i="9"/>
  <c r="S11" i="9" s="1"/>
  <c r="R10" i="9"/>
  <c r="S10" i="9" s="1"/>
  <c r="R9" i="9"/>
  <c r="S9" i="9" s="1"/>
  <c r="Z19" i="9"/>
  <c r="Y15" i="9" s="1"/>
  <c r="AI11" i="9"/>
  <c r="AH11" i="9"/>
  <c r="AI10" i="9"/>
  <c r="AH10" i="9"/>
  <c r="AI8" i="9"/>
  <c r="AH8" i="9"/>
  <c r="T8" i="9"/>
  <c r="S8" i="9"/>
  <c r="R8" i="9"/>
  <c r="AH6" i="9"/>
  <c r="X6" i="9"/>
  <c r="AH5" i="9"/>
  <c r="X5" i="9"/>
  <c r="R5" i="9"/>
  <c r="AH4" i="9"/>
  <c r="X4" i="9"/>
  <c r="R4" i="9"/>
  <c r="V38" i="12" l="1"/>
  <c r="AI6" i="10"/>
  <c r="Y16" i="10" s="1"/>
  <c r="AI5" i="10"/>
  <c r="V32" i="10"/>
  <c r="U32" i="10" s="1"/>
  <c r="AI4" i="10"/>
  <c r="T32" i="10"/>
  <c r="T32" i="12"/>
  <c r="V32" i="12" s="1"/>
  <c r="U32" i="12" s="1"/>
  <c r="T38" i="12"/>
  <c r="T42" i="12"/>
  <c r="U42" i="12" s="1"/>
  <c r="V42" i="12" s="1"/>
  <c r="AI16" i="12" s="1"/>
  <c r="AI5" i="12"/>
  <c r="AI15" i="12"/>
  <c r="U40" i="12"/>
  <c r="AH15" i="12" s="1"/>
  <c r="AH16" i="12"/>
  <c r="AH13" i="12"/>
  <c r="V36" i="12"/>
  <c r="AI13" i="12" s="1"/>
  <c r="AI12" i="12"/>
  <c r="U34" i="12"/>
  <c r="AH12" i="12" s="1"/>
  <c r="AI9" i="12"/>
  <c r="U28" i="12"/>
  <c r="AH9" i="12" s="1"/>
  <c r="AI14" i="12"/>
  <c r="U38" i="12"/>
  <c r="AH14" i="12" s="1"/>
  <c r="J43" i="12"/>
  <c r="Y16" i="12"/>
  <c r="AI4" i="12"/>
  <c r="J44" i="12"/>
  <c r="AI6" i="12"/>
  <c r="U30" i="12"/>
  <c r="AH10" i="12" s="1"/>
  <c r="AI12" i="10"/>
  <c r="U34" i="10"/>
  <c r="AH12" i="10" s="1"/>
  <c r="AI9" i="10"/>
  <c r="U28" i="10"/>
  <c r="AH9" i="10" s="1"/>
  <c r="J44" i="10"/>
  <c r="J43" i="10"/>
  <c r="T38" i="10"/>
  <c r="V38" i="10" s="1"/>
  <c r="T40" i="10"/>
  <c r="V40" i="10" s="1"/>
  <c r="AH13" i="10"/>
  <c r="V36" i="10"/>
  <c r="AI13" i="10" s="1"/>
  <c r="T42" i="10"/>
  <c r="U42" i="10" s="1"/>
  <c r="U30" i="10"/>
  <c r="AI5" i="9"/>
  <c r="AI6" i="9"/>
  <c r="AI4" i="9"/>
  <c r="U36" i="9"/>
  <c r="J43" i="9"/>
  <c r="T42" i="9"/>
  <c r="U42" i="9" s="1"/>
  <c r="V26" i="9"/>
  <c r="U26" i="9"/>
  <c r="T26" i="9"/>
  <c r="V30" i="9"/>
  <c r="U30" i="9" s="1"/>
  <c r="T30" i="9"/>
  <c r="T38" i="9"/>
  <c r="V38" i="9" s="1"/>
  <c r="T28" i="9"/>
  <c r="T34" i="9"/>
  <c r="V34" i="9" s="1"/>
  <c r="T32" i="9"/>
  <c r="V32" i="9"/>
  <c r="U32" i="9" s="1"/>
  <c r="J44" i="9"/>
  <c r="T40" i="9"/>
  <c r="V40" i="9" s="1"/>
  <c r="V28" i="9"/>
  <c r="Y16" i="9"/>
  <c r="D220" i="8"/>
  <c r="C220" i="8"/>
  <c r="F219" i="8"/>
  <c r="E219" i="8"/>
  <c r="B219" i="8"/>
  <c r="H218" i="8"/>
  <c r="G218" i="8"/>
  <c r="F218" i="8"/>
  <c r="B218" i="8"/>
  <c r="E218" i="8" s="1"/>
  <c r="H217" i="8"/>
  <c r="G217" i="8"/>
  <c r="F217" i="8"/>
  <c r="E217" i="8"/>
  <c r="B217" i="8"/>
  <c r="E216" i="8"/>
  <c r="B216" i="8"/>
  <c r="H215" i="8"/>
  <c r="G215" i="8"/>
  <c r="F215" i="8"/>
  <c r="E215" i="8"/>
  <c r="B215" i="8"/>
  <c r="F214" i="8"/>
  <c r="E214" i="8"/>
  <c r="B214" i="8"/>
  <c r="H213" i="8"/>
  <c r="G213" i="8"/>
  <c r="B213" i="8"/>
  <c r="B212" i="8"/>
  <c r="F211" i="8"/>
  <c r="E211" i="8"/>
  <c r="B211" i="8"/>
  <c r="H210" i="8"/>
  <c r="G210" i="8"/>
  <c r="F210" i="8"/>
  <c r="B210" i="8"/>
  <c r="E210" i="8" s="1"/>
  <c r="H209" i="8"/>
  <c r="G209" i="8"/>
  <c r="F209" i="8"/>
  <c r="E209" i="8"/>
  <c r="B209" i="8"/>
  <c r="B208" i="8"/>
  <c r="H207" i="8"/>
  <c r="G207" i="8"/>
  <c r="F207" i="8"/>
  <c r="E207" i="8"/>
  <c r="B207" i="8"/>
  <c r="B206" i="8"/>
  <c r="F206" i="8" s="1"/>
  <c r="H205" i="8"/>
  <c r="G205" i="8"/>
  <c r="B205" i="8"/>
  <c r="B204" i="8"/>
  <c r="F203" i="8"/>
  <c r="E203" i="8"/>
  <c r="B203" i="8"/>
  <c r="H202" i="8"/>
  <c r="G202" i="8"/>
  <c r="F202" i="8"/>
  <c r="B202" i="8"/>
  <c r="E202" i="8" s="1"/>
  <c r="H201" i="8"/>
  <c r="G201" i="8"/>
  <c r="F201" i="8"/>
  <c r="E201" i="8"/>
  <c r="B201" i="8"/>
  <c r="E200" i="8"/>
  <c r="B200" i="8"/>
  <c r="H199" i="8"/>
  <c r="G199" i="8"/>
  <c r="F199" i="8"/>
  <c r="E199" i="8"/>
  <c r="B199" i="8"/>
  <c r="F198" i="8"/>
  <c r="E198" i="8"/>
  <c r="B198" i="8"/>
  <c r="H197" i="8"/>
  <c r="G197" i="8"/>
  <c r="B197" i="8"/>
  <c r="B196" i="8"/>
  <c r="F196" i="8" s="1"/>
  <c r="F195" i="8"/>
  <c r="E195" i="8"/>
  <c r="B195" i="8"/>
  <c r="H194" i="8"/>
  <c r="G194" i="8"/>
  <c r="F194" i="8"/>
  <c r="B194" i="8"/>
  <c r="E194" i="8" s="1"/>
  <c r="H193" i="8"/>
  <c r="G193" i="8"/>
  <c r="F193" i="8"/>
  <c r="E193" i="8"/>
  <c r="B193" i="8"/>
  <c r="B192" i="8"/>
  <c r="E192" i="8" s="1"/>
  <c r="H191" i="8"/>
  <c r="G191" i="8"/>
  <c r="F191" i="8"/>
  <c r="E191" i="8"/>
  <c r="B191" i="8"/>
  <c r="B190" i="8"/>
  <c r="H189" i="8"/>
  <c r="G189" i="8"/>
  <c r="B189" i="8"/>
  <c r="B188" i="8"/>
  <c r="F187" i="8"/>
  <c r="E187" i="8"/>
  <c r="B187" i="8"/>
  <c r="H186" i="8"/>
  <c r="G186" i="8"/>
  <c r="F186" i="8"/>
  <c r="B186" i="8"/>
  <c r="E186" i="8" s="1"/>
  <c r="H185" i="8"/>
  <c r="G185" i="8"/>
  <c r="F185" i="8"/>
  <c r="E185" i="8"/>
  <c r="B185" i="8"/>
  <c r="E184" i="8"/>
  <c r="B184" i="8"/>
  <c r="H183" i="8"/>
  <c r="G183" i="8"/>
  <c r="F183" i="8"/>
  <c r="E183" i="8"/>
  <c r="B183" i="8"/>
  <c r="F182" i="8"/>
  <c r="E182" i="8"/>
  <c r="B182" i="8"/>
  <c r="H181" i="8"/>
  <c r="G181" i="8"/>
  <c r="B181" i="8"/>
  <c r="B180" i="8"/>
  <c r="F179" i="8"/>
  <c r="E179" i="8"/>
  <c r="B179" i="8"/>
  <c r="H178" i="8"/>
  <c r="G178" i="8"/>
  <c r="F178" i="8"/>
  <c r="B178" i="8"/>
  <c r="E178" i="8" s="1"/>
  <c r="H177" i="8"/>
  <c r="G177" i="8"/>
  <c r="F177" i="8"/>
  <c r="E177" i="8"/>
  <c r="B177" i="8"/>
  <c r="B176" i="8"/>
  <c r="E176" i="8" s="1"/>
  <c r="H175" i="8"/>
  <c r="G175" i="8"/>
  <c r="F175" i="8"/>
  <c r="E175" i="8"/>
  <c r="B175" i="8"/>
  <c r="B174" i="8"/>
  <c r="F174" i="8" s="1"/>
  <c r="H173" i="8"/>
  <c r="G173" i="8"/>
  <c r="B173" i="8"/>
  <c r="B172" i="8"/>
  <c r="E172" i="8" s="1"/>
  <c r="F171" i="8"/>
  <c r="E171" i="8"/>
  <c r="B171" i="8"/>
  <c r="H170" i="8"/>
  <c r="G170" i="8"/>
  <c r="F170" i="8"/>
  <c r="B170" i="8"/>
  <c r="E170" i="8" s="1"/>
  <c r="H169" i="8"/>
  <c r="G169" i="8"/>
  <c r="F169" i="8"/>
  <c r="E169" i="8"/>
  <c r="B169" i="8"/>
  <c r="H168" i="8"/>
  <c r="E168" i="8"/>
  <c r="B168" i="8"/>
  <c r="H167" i="8"/>
  <c r="G167" i="8"/>
  <c r="F167" i="8"/>
  <c r="E167" i="8"/>
  <c r="B167" i="8"/>
  <c r="G166" i="8"/>
  <c r="B166" i="8"/>
  <c r="H166" i="8" s="1"/>
  <c r="H165" i="8"/>
  <c r="G165" i="8"/>
  <c r="B165" i="8"/>
  <c r="G164" i="8"/>
  <c r="F164" i="8"/>
  <c r="E164" i="8"/>
  <c r="B164" i="8"/>
  <c r="H164" i="8" s="1"/>
  <c r="F163" i="8"/>
  <c r="E163" i="8"/>
  <c r="B163" i="8"/>
  <c r="H162" i="8"/>
  <c r="G162" i="8"/>
  <c r="F162" i="8"/>
  <c r="B162" i="8"/>
  <c r="E162" i="8" s="1"/>
  <c r="H161" i="8"/>
  <c r="G161" i="8"/>
  <c r="F161" i="8"/>
  <c r="E161" i="8"/>
  <c r="B161" i="8"/>
  <c r="H160" i="8"/>
  <c r="E160" i="8"/>
  <c r="B160" i="8"/>
  <c r="H159" i="8"/>
  <c r="G159" i="8"/>
  <c r="F159" i="8"/>
  <c r="E159" i="8"/>
  <c r="B159" i="8"/>
  <c r="G158" i="8"/>
  <c r="F158" i="8"/>
  <c r="E158" i="8"/>
  <c r="B158" i="8"/>
  <c r="H158" i="8" s="1"/>
  <c r="H157" i="8"/>
  <c r="G157" i="8"/>
  <c r="B157" i="8"/>
  <c r="G156" i="8"/>
  <c r="F156" i="8"/>
  <c r="E156" i="8"/>
  <c r="B156" i="8"/>
  <c r="H156" i="8" s="1"/>
  <c r="F155" i="8"/>
  <c r="E155" i="8"/>
  <c r="B155" i="8"/>
  <c r="H154" i="8"/>
  <c r="G154" i="8"/>
  <c r="F154" i="8"/>
  <c r="B154" i="8"/>
  <c r="E154" i="8" s="1"/>
  <c r="H153" i="8"/>
  <c r="G153" i="8"/>
  <c r="F153" i="8"/>
  <c r="E153" i="8"/>
  <c r="B153" i="8"/>
  <c r="B152" i="8"/>
  <c r="H151" i="8"/>
  <c r="G151" i="8"/>
  <c r="F151" i="8"/>
  <c r="E151" i="8"/>
  <c r="B151" i="8"/>
  <c r="G150" i="8"/>
  <c r="F150" i="8"/>
  <c r="E150" i="8"/>
  <c r="B150" i="8"/>
  <c r="H150" i="8" s="1"/>
  <c r="H149" i="8"/>
  <c r="G149" i="8"/>
  <c r="B149" i="8"/>
  <c r="B148" i="8"/>
  <c r="F147" i="8"/>
  <c r="E147" i="8"/>
  <c r="B147" i="8"/>
  <c r="H146" i="8"/>
  <c r="G146" i="8"/>
  <c r="F146" i="8"/>
  <c r="B146" i="8"/>
  <c r="E146" i="8" s="1"/>
  <c r="H145" i="8"/>
  <c r="G145" i="8"/>
  <c r="F145" i="8"/>
  <c r="E145" i="8"/>
  <c r="B145" i="8"/>
  <c r="B144" i="8"/>
  <c r="H143" i="8"/>
  <c r="G143" i="8"/>
  <c r="F143" i="8"/>
  <c r="E143" i="8"/>
  <c r="B143" i="8"/>
  <c r="B142" i="8"/>
  <c r="H141" i="8"/>
  <c r="G141" i="8"/>
  <c r="B141" i="8"/>
  <c r="B140" i="8"/>
  <c r="H140" i="8" s="1"/>
  <c r="F139" i="8"/>
  <c r="E139" i="8"/>
  <c r="B139" i="8"/>
  <c r="H138" i="8"/>
  <c r="G138" i="8"/>
  <c r="F138" i="8"/>
  <c r="B138" i="8"/>
  <c r="E138" i="8" s="1"/>
  <c r="H137" i="8"/>
  <c r="G137" i="8"/>
  <c r="F137" i="8"/>
  <c r="E137" i="8"/>
  <c r="B137" i="8"/>
  <c r="B136" i="8"/>
  <c r="H135" i="8"/>
  <c r="G135" i="8"/>
  <c r="F135" i="8"/>
  <c r="E135" i="8"/>
  <c r="B135" i="8"/>
  <c r="B134" i="8"/>
  <c r="H134" i="8" s="1"/>
  <c r="H133" i="8"/>
  <c r="G133" i="8"/>
  <c r="B133" i="8"/>
  <c r="B132" i="8"/>
  <c r="H132" i="8" s="1"/>
  <c r="F131" i="8"/>
  <c r="E131" i="8"/>
  <c r="B131" i="8"/>
  <c r="H130" i="8"/>
  <c r="G130" i="8"/>
  <c r="F130" i="8"/>
  <c r="B130" i="8"/>
  <c r="E130" i="8" s="1"/>
  <c r="H129" i="8"/>
  <c r="G129" i="8"/>
  <c r="F129" i="8"/>
  <c r="E129" i="8"/>
  <c r="B129" i="8"/>
  <c r="B128" i="8"/>
  <c r="H128" i="8" s="1"/>
  <c r="H127" i="8"/>
  <c r="G127" i="8"/>
  <c r="F127" i="8"/>
  <c r="E127" i="8"/>
  <c r="B127" i="8"/>
  <c r="B126" i="8"/>
  <c r="H126" i="8" s="1"/>
  <c r="H125" i="8"/>
  <c r="G125" i="8"/>
  <c r="B125" i="8"/>
  <c r="B124" i="8"/>
  <c r="H124" i="8" s="1"/>
  <c r="F123" i="8"/>
  <c r="E123" i="8"/>
  <c r="B123" i="8"/>
  <c r="H122" i="8"/>
  <c r="G122" i="8"/>
  <c r="F122" i="8"/>
  <c r="B122" i="8"/>
  <c r="E122" i="8" s="1"/>
  <c r="H121" i="8"/>
  <c r="G121" i="8"/>
  <c r="F121" i="8"/>
  <c r="E121" i="8"/>
  <c r="B121" i="8"/>
  <c r="B120" i="8"/>
  <c r="H120" i="8" s="1"/>
  <c r="H119" i="8"/>
  <c r="G119" i="8"/>
  <c r="F119" i="8"/>
  <c r="E119" i="8"/>
  <c r="B119" i="8"/>
  <c r="B118" i="8"/>
  <c r="H118" i="8" s="1"/>
  <c r="H117" i="8"/>
  <c r="G117" i="8"/>
  <c r="B117" i="8"/>
  <c r="B116" i="8"/>
  <c r="H116" i="8" s="1"/>
  <c r="E23" i="8"/>
  <c r="B23" i="8"/>
  <c r="B22" i="8"/>
  <c r="F22" i="8" s="1"/>
  <c r="F21" i="8"/>
  <c r="E21" i="8"/>
  <c r="B21" i="8"/>
  <c r="F20" i="8"/>
  <c r="E20" i="8"/>
  <c r="U34" i="9" l="1"/>
  <c r="AH12" i="9" s="1"/>
  <c r="AI12" i="9"/>
  <c r="U28" i="9"/>
  <c r="AH9" i="9" s="1"/>
  <c r="AI9" i="9"/>
  <c r="AH20" i="12"/>
  <c r="AH19" i="12"/>
  <c r="AI15" i="10"/>
  <c r="U40" i="10"/>
  <c r="AH15" i="10" s="1"/>
  <c r="U38" i="10"/>
  <c r="AH14" i="10" s="1"/>
  <c r="AI14" i="10"/>
  <c r="AH16" i="10"/>
  <c r="V42" i="10"/>
  <c r="AI16" i="10" s="1"/>
  <c r="U40" i="9"/>
  <c r="AH15" i="9" s="1"/>
  <c r="AI15" i="9"/>
  <c r="V36" i="9"/>
  <c r="AI13" i="9" s="1"/>
  <c r="AH13" i="9"/>
  <c r="U38" i="9"/>
  <c r="AH14" i="9" s="1"/>
  <c r="AI14" i="9"/>
  <c r="V42" i="9"/>
  <c r="AI16" i="9" s="1"/>
  <c r="AH16" i="9"/>
  <c r="H142" i="8"/>
  <c r="G142" i="8"/>
  <c r="F142" i="8"/>
  <c r="E142" i="8"/>
  <c r="G152" i="8"/>
  <c r="F152" i="8"/>
  <c r="H152" i="8"/>
  <c r="E152" i="8"/>
  <c r="H148" i="8"/>
  <c r="E148" i="8"/>
  <c r="G148" i="8"/>
  <c r="F148" i="8"/>
  <c r="B24" i="8"/>
  <c r="F23" i="8"/>
  <c r="G144" i="8"/>
  <c r="F144" i="8"/>
  <c r="H180" i="8"/>
  <c r="G180" i="8"/>
  <c r="H212" i="8"/>
  <c r="G212" i="8"/>
  <c r="E134" i="8"/>
  <c r="E140" i="8"/>
  <c r="E144" i="8"/>
  <c r="E180" i="8"/>
  <c r="E196" i="8"/>
  <c r="E212" i="8"/>
  <c r="E126" i="8"/>
  <c r="F140" i="8"/>
  <c r="H144" i="8"/>
  <c r="H190" i="8"/>
  <c r="G190" i="8"/>
  <c r="G208" i="8"/>
  <c r="F208" i="8"/>
  <c r="H208" i="8"/>
  <c r="F212" i="8"/>
  <c r="E118" i="8"/>
  <c r="E116" i="8"/>
  <c r="F124" i="8"/>
  <c r="G126" i="8"/>
  <c r="G132" i="8"/>
  <c r="H188" i="8"/>
  <c r="G188" i="8"/>
  <c r="F190" i="8"/>
  <c r="H204" i="8"/>
  <c r="G204" i="8"/>
  <c r="F116" i="8"/>
  <c r="G118" i="8"/>
  <c r="G124" i="8"/>
  <c r="E166" i="8"/>
  <c r="G168" i="8"/>
  <c r="F168" i="8"/>
  <c r="E188" i="8"/>
  <c r="E204" i="8"/>
  <c r="H196" i="8"/>
  <c r="G196" i="8"/>
  <c r="G136" i="8"/>
  <c r="F136" i="8"/>
  <c r="G128" i="8"/>
  <c r="F128" i="8"/>
  <c r="E132" i="8"/>
  <c r="F134" i="8"/>
  <c r="E136" i="8"/>
  <c r="H174" i="8"/>
  <c r="G174" i="8"/>
  <c r="G176" i="8"/>
  <c r="F176" i="8"/>
  <c r="H176" i="8"/>
  <c r="F180" i="8"/>
  <c r="G192" i="8"/>
  <c r="F192" i="8"/>
  <c r="H192" i="8"/>
  <c r="H206" i="8"/>
  <c r="G206" i="8"/>
  <c r="G120" i="8"/>
  <c r="F120" i="8"/>
  <c r="E124" i="8"/>
  <c r="F126" i="8"/>
  <c r="E128" i="8"/>
  <c r="F132" i="8"/>
  <c r="G134" i="8"/>
  <c r="H136" i="8"/>
  <c r="G140" i="8"/>
  <c r="E174" i="8"/>
  <c r="E190" i="8"/>
  <c r="E206" i="8"/>
  <c r="E208" i="8"/>
  <c r="E22" i="8"/>
  <c r="F118" i="8"/>
  <c r="E120" i="8"/>
  <c r="H172" i="8"/>
  <c r="G172" i="8"/>
  <c r="G116" i="8"/>
  <c r="G160" i="8"/>
  <c r="F160" i="8"/>
  <c r="F166" i="8"/>
  <c r="F172" i="8"/>
  <c r="H182" i="8"/>
  <c r="G182" i="8"/>
  <c r="G184" i="8"/>
  <c r="F184" i="8"/>
  <c r="H184" i="8"/>
  <c r="F188" i="8"/>
  <c r="H198" i="8"/>
  <c r="G198" i="8"/>
  <c r="G200" i="8"/>
  <c r="F200" i="8"/>
  <c r="H200" i="8"/>
  <c r="F204" i="8"/>
  <c r="H214" i="8"/>
  <c r="G214" i="8"/>
  <c r="G216" i="8"/>
  <c r="F216" i="8"/>
  <c r="H216" i="8"/>
  <c r="F117" i="8"/>
  <c r="E117" i="8"/>
  <c r="H123" i="8"/>
  <c r="G123" i="8"/>
  <c r="F125" i="8"/>
  <c r="E125" i="8"/>
  <c r="H131" i="8"/>
  <c r="G131" i="8"/>
  <c r="F133" i="8"/>
  <c r="E133" i="8"/>
  <c r="H139" i="8"/>
  <c r="G139" i="8"/>
  <c r="F141" i="8"/>
  <c r="E141" i="8"/>
  <c r="H147" i="8"/>
  <c r="G147" i="8"/>
  <c r="F149" i="8"/>
  <c r="E149" i="8"/>
  <c r="H155" i="8"/>
  <c r="G155" i="8"/>
  <c r="F157" i="8"/>
  <c r="E157" i="8"/>
  <c r="H163" i="8"/>
  <c r="G163" i="8"/>
  <c r="F165" i="8"/>
  <c r="E165" i="8"/>
  <c r="H171" i="8"/>
  <c r="G171" i="8"/>
  <c r="F173" i="8"/>
  <c r="E173" i="8"/>
  <c r="H179" i="8"/>
  <c r="G179" i="8"/>
  <c r="F181" i="8"/>
  <c r="E181" i="8"/>
  <c r="H187" i="8"/>
  <c r="G187" i="8"/>
  <c r="F189" i="8"/>
  <c r="E189" i="8"/>
  <c r="H195" i="8"/>
  <c r="G195" i="8"/>
  <c r="F197" i="8"/>
  <c r="E197" i="8"/>
  <c r="H203" i="8"/>
  <c r="G203" i="8"/>
  <c r="F205" i="8"/>
  <c r="E205" i="8"/>
  <c r="H211" i="8"/>
  <c r="G211" i="8"/>
  <c r="F213" i="8"/>
  <c r="E213" i="8"/>
  <c r="H219" i="8"/>
  <c r="G219" i="8"/>
  <c r="D220" i="7"/>
  <c r="C220" i="7"/>
  <c r="B219" i="7"/>
  <c r="H219" i="7" s="1"/>
  <c r="B218" i="7"/>
  <c r="E218" i="7" s="1"/>
  <c r="B217" i="7"/>
  <c r="G217" i="7" s="1"/>
  <c r="B216" i="7"/>
  <c r="B215" i="7"/>
  <c r="B214" i="7"/>
  <c r="B213" i="7"/>
  <c r="G213" i="7" s="1"/>
  <c r="B212" i="7"/>
  <c r="B211" i="7"/>
  <c r="H211" i="7" s="1"/>
  <c r="B210" i="7"/>
  <c r="E210" i="7" s="1"/>
  <c r="B209" i="7"/>
  <c r="B208" i="7"/>
  <c r="H208" i="7" s="1"/>
  <c r="B207" i="7"/>
  <c r="H207" i="7" s="1"/>
  <c r="B206" i="7"/>
  <c r="B205" i="7"/>
  <c r="F205" i="7" s="1"/>
  <c r="B204" i="7"/>
  <c r="G204" i="7" s="1"/>
  <c r="B203" i="7"/>
  <c r="E203" i="7" s="1"/>
  <c r="B202" i="7"/>
  <c r="E202" i="7" s="1"/>
  <c r="B201" i="7"/>
  <c r="B200" i="7"/>
  <c r="B199" i="7"/>
  <c r="H199" i="7" s="1"/>
  <c r="B198" i="7"/>
  <c r="F198" i="7" s="1"/>
  <c r="B197" i="7"/>
  <c r="F197" i="7" s="1"/>
  <c r="B196" i="7"/>
  <c r="B195" i="7"/>
  <c r="F195" i="7" s="1"/>
  <c r="B194" i="7"/>
  <c r="B193" i="7"/>
  <c r="E193" i="7" s="1"/>
  <c r="B192" i="7"/>
  <c r="H192" i="7" s="1"/>
  <c r="B191" i="7"/>
  <c r="B190" i="7"/>
  <c r="F190" i="7" s="1"/>
  <c r="B189" i="7"/>
  <c r="H189" i="7" s="1"/>
  <c r="B188" i="7"/>
  <c r="G188" i="7" s="1"/>
  <c r="B187" i="7"/>
  <c r="F187" i="7" s="1"/>
  <c r="B186" i="7"/>
  <c r="H186" i="7" s="1"/>
  <c r="B185" i="7"/>
  <c r="G185" i="7" s="1"/>
  <c r="B184" i="7"/>
  <c r="B183" i="7"/>
  <c r="H183" i="7" s="1"/>
  <c r="B182" i="7"/>
  <c r="F182" i="7" s="1"/>
  <c r="B181" i="7"/>
  <c r="F181" i="7" s="1"/>
  <c r="B180" i="7"/>
  <c r="G180" i="7" s="1"/>
  <c r="B179" i="7"/>
  <c r="E179" i="7" s="1"/>
  <c r="B178" i="7"/>
  <c r="G178" i="7" s="1"/>
  <c r="B177" i="7"/>
  <c r="B176" i="7"/>
  <c r="H176" i="7" s="1"/>
  <c r="B175" i="7"/>
  <c r="H175" i="7" s="1"/>
  <c r="B174" i="7"/>
  <c r="B173" i="7"/>
  <c r="F173" i="7" s="1"/>
  <c r="B172" i="7"/>
  <c r="G172" i="7" s="1"/>
  <c r="B171" i="7"/>
  <c r="E171" i="7" s="1"/>
  <c r="B170" i="7"/>
  <c r="B169" i="7"/>
  <c r="G169" i="7" s="1"/>
  <c r="B168" i="7"/>
  <c r="B167" i="7"/>
  <c r="H167" i="7" s="1"/>
  <c r="B166" i="7"/>
  <c r="B165" i="7"/>
  <c r="E165" i="7" s="1"/>
  <c r="B164" i="7"/>
  <c r="E164" i="7" s="1"/>
  <c r="B163" i="7"/>
  <c r="F163" i="7" s="1"/>
  <c r="B162" i="7"/>
  <c r="E162" i="7" s="1"/>
  <c r="B161" i="7"/>
  <c r="B160" i="7"/>
  <c r="H160" i="7" s="1"/>
  <c r="B159" i="7"/>
  <c r="F159" i="7" s="1"/>
  <c r="B158" i="7"/>
  <c r="B157" i="7"/>
  <c r="B156" i="7"/>
  <c r="E156" i="7" s="1"/>
  <c r="B155" i="7"/>
  <c r="F155" i="7" s="1"/>
  <c r="B154" i="7"/>
  <c r="E154" i="7" s="1"/>
  <c r="B153" i="7"/>
  <c r="G153" i="7" s="1"/>
  <c r="B152" i="7"/>
  <c r="B151" i="7"/>
  <c r="H151" i="7" s="1"/>
  <c r="B150" i="7"/>
  <c r="F150" i="7" s="1"/>
  <c r="B149" i="7"/>
  <c r="H149" i="7" s="1"/>
  <c r="B148" i="7"/>
  <c r="G148" i="7" s="1"/>
  <c r="B147" i="7"/>
  <c r="F147" i="7" s="1"/>
  <c r="B146" i="7"/>
  <c r="B145" i="7"/>
  <c r="G145" i="7" s="1"/>
  <c r="B144" i="7"/>
  <c r="B143" i="7"/>
  <c r="H143" i="7" s="1"/>
  <c r="B142" i="7"/>
  <c r="B141" i="7"/>
  <c r="E141" i="7" s="1"/>
  <c r="B140" i="7"/>
  <c r="E140" i="7" s="1"/>
  <c r="B139" i="7"/>
  <c r="F139" i="7" s="1"/>
  <c r="B138" i="7"/>
  <c r="B137" i="7"/>
  <c r="E137" i="7" s="1"/>
  <c r="B136" i="7"/>
  <c r="H136" i="7" s="1"/>
  <c r="B135" i="7"/>
  <c r="B134" i="7"/>
  <c r="B133" i="7"/>
  <c r="F133" i="7" s="1"/>
  <c r="B132" i="7"/>
  <c r="B131" i="7"/>
  <c r="F131" i="7" s="1"/>
  <c r="B130" i="7"/>
  <c r="B129" i="7"/>
  <c r="B128" i="7"/>
  <c r="H128" i="7" s="1"/>
  <c r="B127" i="7"/>
  <c r="B126" i="7"/>
  <c r="B125" i="7"/>
  <c r="E125" i="7" s="1"/>
  <c r="B124" i="7"/>
  <c r="F124" i="7" s="1"/>
  <c r="B123" i="7"/>
  <c r="H123" i="7" s="1"/>
  <c r="B122" i="7"/>
  <c r="H122" i="7" s="1"/>
  <c r="B121" i="7"/>
  <c r="B120" i="7"/>
  <c r="B119" i="7"/>
  <c r="H119" i="7" s="1"/>
  <c r="B118" i="7"/>
  <c r="F118" i="7" s="1"/>
  <c r="B117" i="7"/>
  <c r="H117" i="7" s="1"/>
  <c r="B116" i="7"/>
  <c r="G116" i="7" s="1"/>
  <c r="B21" i="7"/>
  <c r="B22" i="7" s="1"/>
  <c r="E22" i="7" s="1"/>
  <c r="F20" i="7"/>
  <c r="E20" i="7"/>
  <c r="AH19" i="9" l="1"/>
  <c r="Y10" i="9" s="1"/>
  <c r="AH20" i="10"/>
  <c r="Y12" i="10" s="1"/>
  <c r="AH19" i="10"/>
  <c r="Y9" i="10" s="1"/>
  <c r="Y9" i="12"/>
  <c r="Y10" i="12"/>
  <c r="Y12" i="12"/>
  <c r="Y13" i="12"/>
  <c r="Y10" i="10"/>
  <c r="AH20" i="9"/>
  <c r="H197" i="7"/>
  <c r="H133" i="7"/>
  <c r="G154" i="7"/>
  <c r="F154" i="7"/>
  <c r="H154" i="7"/>
  <c r="E117" i="7"/>
  <c r="G197" i="7"/>
  <c r="E219" i="7"/>
  <c r="G133" i="7"/>
  <c r="H155" i="7"/>
  <c r="F162" i="7"/>
  <c r="G173" i="7"/>
  <c r="F141" i="7"/>
  <c r="E145" i="7"/>
  <c r="H173" i="7"/>
  <c r="G141" i="7"/>
  <c r="H162" i="7"/>
  <c r="G143" i="7"/>
  <c r="H141" i="7"/>
  <c r="E173" i="7"/>
  <c r="G162" i="7"/>
  <c r="H180" i="7"/>
  <c r="E24" i="8"/>
  <c r="F24" i="8"/>
  <c r="B25" i="8"/>
  <c r="F119" i="7"/>
  <c r="G202" i="7"/>
  <c r="G210" i="7"/>
  <c r="G119" i="7"/>
  <c r="G165" i="7"/>
  <c r="H139" i="7"/>
  <c r="G147" i="7"/>
  <c r="H165" i="7"/>
  <c r="F171" i="7"/>
  <c r="F186" i="7"/>
  <c r="H195" i="7"/>
  <c r="E207" i="7"/>
  <c r="H125" i="7"/>
  <c r="G131" i="7"/>
  <c r="H147" i="7"/>
  <c r="G151" i="7"/>
  <c r="G163" i="7"/>
  <c r="G171" i="7"/>
  <c r="H178" i="7"/>
  <c r="E183" i="7"/>
  <c r="G186" i="7"/>
  <c r="F199" i="7"/>
  <c r="F207" i="7"/>
  <c r="F116" i="7"/>
  <c r="F125" i="7"/>
  <c r="G139" i="7"/>
  <c r="E186" i="7"/>
  <c r="G195" i="7"/>
  <c r="G125" i="7"/>
  <c r="F151" i="7"/>
  <c r="H171" i="7"/>
  <c r="F183" i="7"/>
  <c r="G199" i="7"/>
  <c r="H148" i="7"/>
  <c r="F175" i="7"/>
  <c r="G183" i="7"/>
  <c r="E197" i="7"/>
  <c r="F204" i="7"/>
  <c r="H213" i="7"/>
  <c r="E139" i="7"/>
  <c r="F165" i="7"/>
  <c r="E195" i="7"/>
  <c r="E151" i="7"/>
  <c r="E159" i="7"/>
  <c r="H202" i="7"/>
  <c r="H210" i="7"/>
  <c r="H116" i="7"/>
  <c r="E131" i="7"/>
  <c r="H131" i="7"/>
  <c r="H163" i="7"/>
  <c r="G207" i="7"/>
  <c r="G175" i="7"/>
  <c r="H135" i="7"/>
  <c r="G135" i="7"/>
  <c r="F135" i="7"/>
  <c r="H127" i="7"/>
  <c r="G127" i="7"/>
  <c r="F127" i="7"/>
  <c r="E127" i="7"/>
  <c r="E135" i="7"/>
  <c r="G146" i="7"/>
  <c r="F146" i="7"/>
  <c r="E146" i="7"/>
  <c r="E181" i="7"/>
  <c r="E188" i="7"/>
  <c r="E211" i="7"/>
  <c r="E217" i="7"/>
  <c r="E122" i="7"/>
  <c r="E124" i="7"/>
  <c r="H146" i="7"/>
  <c r="E149" i="7"/>
  <c r="F188" i="7"/>
  <c r="F122" i="7"/>
  <c r="F149" i="7"/>
  <c r="E194" i="7"/>
  <c r="H194" i="7"/>
  <c r="G194" i="7"/>
  <c r="F194" i="7"/>
  <c r="G201" i="7"/>
  <c r="E201" i="7"/>
  <c r="H205" i="7"/>
  <c r="G205" i="7"/>
  <c r="E116" i="7"/>
  <c r="E119" i="7"/>
  <c r="G122" i="7"/>
  <c r="G140" i="7"/>
  <c r="H140" i="7"/>
  <c r="F140" i="7"/>
  <c r="E147" i="7"/>
  <c r="G149" i="7"/>
  <c r="G164" i="7"/>
  <c r="H164" i="7"/>
  <c r="F164" i="7"/>
  <c r="H179" i="7"/>
  <c r="G179" i="7"/>
  <c r="F179" i="7"/>
  <c r="E205" i="7"/>
  <c r="H181" i="7"/>
  <c r="G181" i="7"/>
  <c r="G124" i="7"/>
  <c r="H124" i="7"/>
  <c r="H157" i="7"/>
  <c r="G157" i="7"/>
  <c r="F157" i="7"/>
  <c r="E157" i="7"/>
  <c r="G196" i="7"/>
  <c r="H196" i="7"/>
  <c r="F196" i="7"/>
  <c r="E196" i="7"/>
  <c r="H130" i="7"/>
  <c r="G130" i="7"/>
  <c r="F130" i="7"/>
  <c r="H138" i="7"/>
  <c r="G138" i="7"/>
  <c r="F123" i="7"/>
  <c r="E123" i="7"/>
  <c r="E130" i="7"/>
  <c r="E138" i="7"/>
  <c r="H170" i="7"/>
  <c r="G170" i="7"/>
  <c r="F170" i="7"/>
  <c r="H191" i="7"/>
  <c r="G191" i="7"/>
  <c r="F191" i="7"/>
  <c r="E191" i="7"/>
  <c r="H215" i="7"/>
  <c r="G215" i="7"/>
  <c r="F215" i="7"/>
  <c r="E215" i="7"/>
  <c r="G117" i="7"/>
  <c r="F117" i="7"/>
  <c r="G123" i="7"/>
  <c r="F138" i="7"/>
  <c r="H159" i="7"/>
  <c r="G159" i="7"/>
  <c r="E170" i="7"/>
  <c r="F203" i="7"/>
  <c r="H203" i="7"/>
  <c r="G203" i="7"/>
  <c r="E167" i="7"/>
  <c r="E172" i="7"/>
  <c r="E189" i="7"/>
  <c r="F218" i="7"/>
  <c r="E133" i="7"/>
  <c r="E143" i="7"/>
  <c r="E148" i="7"/>
  <c r="E153" i="7"/>
  <c r="E155" i="7"/>
  <c r="E163" i="7"/>
  <c r="F167" i="7"/>
  <c r="F172" i="7"/>
  <c r="E178" i="7"/>
  <c r="E185" i="7"/>
  <c r="E187" i="7"/>
  <c r="F189" i="7"/>
  <c r="E213" i="7"/>
  <c r="G218" i="7"/>
  <c r="F143" i="7"/>
  <c r="F148" i="7"/>
  <c r="G155" i="7"/>
  <c r="G167" i="7"/>
  <c r="H172" i="7"/>
  <c r="E175" i="7"/>
  <c r="F178" i="7"/>
  <c r="G187" i="7"/>
  <c r="G189" i="7"/>
  <c r="E199" i="7"/>
  <c r="F202" i="7"/>
  <c r="E204" i="7"/>
  <c r="F210" i="7"/>
  <c r="F213" i="7"/>
  <c r="H218" i="7"/>
  <c r="H187" i="7"/>
  <c r="H121" i="7"/>
  <c r="F121" i="7"/>
  <c r="H206" i="7"/>
  <c r="G206" i="7"/>
  <c r="E206" i="7"/>
  <c r="H209" i="7"/>
  <c r="F209" i="7"/>
  <c r="G209" i="7"/>
  <c r="G212" i="7"/>
  <c r="H212" i="7"/>
  <c r="F212" i="7"/>
  <c r="E212" i="7"/>
  <c r="H166" i="7"/>
  <c r="G166" i="7"/>
  <c r="E166" i="7"/>
  <c r="E169" i="7"/>
  <c r="F206" i="7"/>
  <c r="E209" i="7"/>
  <c r="F166" i="7"/>
  <c r="G136" i="7"/>
  <c r="F136" i="7"/>
  <c r="E136" i="7"/>
  <c r="G160" i="7"/>
  <c r="F160" i="7"/>
  <c r="E160" i="7"/>
  <c r="H190" i="7"/>
  <c r="G190" i="7"/>
  <c r="E190" i="7"/>
  <c r="H193" i="7"/>
  <c r="F193" i="7"/>
  <c r="G193" i="7"/>
  <c r="G132" i="7"/>
  <c r="H132" i="7"/>
  <c r="E132" i="7"/>
  <c r="F132" i="7"/>
  <c r="H142" i="7"/>
  <c r="G142" i="7"/>
  <c r="E142" i="7"/>
  <c r="H169" i="7"/>
  <c r="F169" i="7"/>
  <c r="H118" i="7"/>
  <c r="G118" i="7"/>
  <c r="E118" i="7"/>
  <c r="E121" i="7"/>
  <c r="F142" i="7"/>
  <c r="F21" i="7"/>
  <c r="E21" i="7"/>
  <c r="G121" i="7"/>
  <c r="G216" i="7"/>
  <c r="F216" i="7"/>
  <c r="E216" i="7"/>
  <c r="H216" i="7"/>
  <c r="H129" i="7"/>
  <c r="F129" i="7"/>
  <c r="E129" i="7"/>
  <c r="H161" i="7"/>
  <c r="F161" i="7"/>
  <c r="E161" i="7"/>
  <c r="G161" i="7"/>
  <c r="H177" i="7"/>
  <c r="F177" i="7"/>
  <c r="E177" i="7"/>
  <c r="H126" i="7"/>
  <c r="G126" i="7"/>
  <c r="E126" i="7"/>
  <c r="F126" i="7"/>
  <c r="G129" i="7"/>
  <c r="G144" i="7"/>
  <c r="F144" i="7"/>
  <c r="E144" i="7"/>
  <c r="H144" i="7"/>
  <c r="H158" i="7"/>
  <c r="G158" i="7"/>
  <c r="E158" i="7"/>
  <c r="F158" i="7"/>
  <c r="H174" i="7"/>
  <c r="G174" i="7"/>
  <c r="E174" i="7"/>
  <c r="F174" i="7"/>
  <c r="G177" i="7"/>
  <c r="G184" i="7"/>
  <c r="F184" i="7"/>
  <c r="E184" i="7"/>
  <c r="H184" i="7"/>
  <c r="B23" i="7"/>
  <c r="F22" i="7"/>
  <c r="G120" i="7"/>
  <c r="F120" i="7"/>
  <c r="E120" i="7"/>
  <c r="H120" i="7"/>
  <c r="H145" i="7"/>
  <c r="F145" i="7"/>
  <c r="G156" i="7"/>
  <c r="F156" i="7"/>
  <c r="H156" i="7"/>
  <c r="G168" i="7"/>
  <c r="F168" i="7"/>
  <c r="E168" i="7"/>
  <c r="H168" i="7"/>
  <c r="H134" i="7"/>
  <c r="G134" i="7"/>
  <c r="E134" i="7"/>
  <c r="G152" i="7"/>
  <c r="F152" i="7"/>
  <c r="E152" i="7"/>
  <c r="H188" i="7"/>
  <c r="G200" i="7"/>
  <c r="F200" i="7"/>
  <c r="E200" i="7"/>
  <c r="H204" i="7"/>
  <c r="H214" i="7"/>
  <c r="G214" i="7"/>
  <c r="E214" i="7"/>
  <c r="G128" i="7"/>
  <c r="F128" i="7"/>
  <c r="E128" i="7"/>
  <c r="F134" i="7"/>
  <c r="H152" i="7"/>
  <c r="G176" i="7"/>
  <c r="F176" i="7"/>
  <c r="E176" i="7"/>
  <c r="E180" i="7"/>
  <c r="H182" i="7"/>
  <c r="G182" i="7"/>
  <c r="E182" i="7"/>
  <c r="H185" i="7"/>
  <c r="F185" i="7"/>
  <c r="H200" i="7"/>
  <c r="F214" i="7"/>
  <c r="H217" i="7"/>
  <c r="F217" i="7"/>
  <c r="H137" i="7"/>
  <c r="F137" i="7"/>
  <c r="G137" i="7"/>
  <c r="H150" i="7"/>
  <c r="G150" i="7"/>
  <c r="E150" i="7"/>
  <c r="H153" i="7"/>
  <c r="F153" i="7"/>
  <c r="F180" i="7"/>
  <c r="H198" i="7"/>
  <c r="G198" i="7"/>
  <c r="E198" i="7"/>
  <c r="H201" i="7"/>
  <c r="F201" i="7"/>
  <c r="G192" i="7"/>
  <c r="F192" i="7"/>
  <c r="E192" i="7"/>
  <c r="G208" i="7"/>
  <c r="F208" i="7"/>
  <c r="E208" i="7"/>
  <c r="F211" i="7"/>
  <c r="F219" i="7"/>
  <c r="G211" i="7"/>
  <c r="G219" i="7"/>
  <c r="Y9" i="9" l="1"/>
  <c r="Y13" i="10"/>
  <c r="Y12" i="9"/>
  <c r="Y13" i="9"/>
  <c r="B26" i="8"/>
  <c r="F25" i="8"/>
  <c r="E25" i="8"/>
  <c r="B24" i="7"/>
  <c r="F23" i="7"/>
  <c r="E23" i="7"/>
  <c r="X6" i="5"/>
  <c r="X5" i="5"/>
  <c r="X4" i="5"/>
  <c r="R4" i="5"/>
  <c r="F26" i="8" l="1"/>
  <c r="B27" i="8"/>
  <c r="E26" i="8"/>
  <c r="F24" i="7"/>
  <c r="E24" i="7"/>
  <c r="B25" i="7"/>
  <c r="F20" i="6"/>
  <c r="E27" i="8" l="1"/>
  <c r="F27" i="8"/>
  <c r="B28" i="8"/>
  <c r="B26" i="7"/>
  <c r="F25" i="7"/>
  <c r="E25" i="7"/>
  <c r="E20" i="6"/>
  <c r="D220" i="6"/>
  <c r="C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21" i="6"/>
  <c r="E28" i="8" l="1"/>
  <c r="B29" i="8"/>
  <c r="F28" i="8"/>
  <c r="E26" i="7"/>
  <c r="B27" i="7"/>
  <c r="F26" i="7"/>
  <c r="E21" i="6"/>
  <c r="F21" i="6"/>
  <c r="H128" i="6"/>
  <c r="G128" i="6"/>
  <c r="E128" i="6"/>
  <c r="F128" i="6"/>
  <c r="H152" i="6"/>
  <c r="G152" i="6"/>
  <c r="E152" i="6"/>
  <c r="F152" i="6"/>
  <c r="H168" i="6"/>
  <c r="G168" i="6"/>
  <c r="F168" i="6"/>
  <c r="E168" i="6"/>
  <c r="H192" i="6"/>
  <c r="G192" i="6"/>
  <c r="F192" i="6"/>
  <c r="E192" i="6"/>
  <c r="H200" i="6"/>
  <c r="G200" i="6"/>
  <c r="E200" i="6"/>
  <c r="F200" i="6"/>
  <c r="G129" i="6"/>
  <c r="H129" i="6"/>
  <c r="F129" i="6"/>
  <c r="E129" i="6"/>
  <c r="G145" i="6"/>
  <c r="H145" i="6"/>
  <c r="F145" i="6"/>
  <c r="E145" i="6"/>
  <c r="G169" i="6"/>
  <c r="H169" i="6"/>
  <c r="F169" i="6"/>
  <c r="E169" i="6"/>
  <c r="G193" i="6"/>
  <c r="H193" i="6"/>
  <c r="F193" i="6"/>
  <c r="E193" i="6"/>
  <c r="G209" i="6"/>
  <c r="H209" i="6"/>
  <c r="F209" i="6"/>
  <c r="E209" i="6"/>
  <c r="H130" i="6"/>
  <c r="G130" i="6"/>
  <c r="F130" i="6"/>
  <c r="E130" i="6"/>
  <c r="H154" i="6"/>
  <c r="G154" i="6"/>
  <c r="F154" i="6"/>
  <c r="E154" i="6"/>
  <c r="H170" i="6"/>
  <c r="G170" i="6"/>
  <c r="F170" i="6"/>
  <c r="E170" i="6"/>
  <c r="H194" i="6"/>
  <c r="G194" i="6"/>
  <c r="F194" i="6"/>
  <c r="E194" i="6"/>
  <c r="H210" i="6"/>
  <c r="G210" i="6"/>
  <c r="F210" i="6"/>
  <c r="E210" i="6"/>
  <c r="H139" i="6"/>
  <c r="G139" i="6"/>
  <c r="E139" i="6"/>
  <c r="F139" i="6"/>
  <c r="H147" i="6"/>
  <c r="G147" i="6"/>
  <c r="F147" i="6"/>
  <c r="E147" i="6"/>
  <c r="H155" i="6"/>
  <c r="G155" i="6"/>
  <c r="E155" i="6"/>
  <c r="F155" i="6"/>
  <c r="H163" i="6"/>
  <c r="G163" i="6"/>
  <c r="F163" i="6"/>
  <c r="E163" i="6"/>
  <c r="H171" i="6"/>
  <c r="G171" i="6"/>
  <c r="E171" i="6"/>
  <c r="F171" i="6"/>
  <c r="H179" i="6"/>
  <c r="G179" i="6"/>
  <c r="F179" i="6"/>
  <c r="E179" i="6"/>
  <c r="H187" i="6"/>
  <c r="G187" i="6"/>
  <c r="F187" i="6"/>
  <c r="E187" i="6"/>
  <c r="H195" i="6"/>
  <c r="G195" i="6"/>
  <c r="E195" i="6"/>
  <c r="F195" i="6"/>
  <c r="H203" i="6"/>
  <c r="G203" i="6"/>
  <c r="F203" i="6"/>
  <c r="E203" i="6"/>
  <c r="H211" i="6"/>
  <c r="G211" i="6"/>
  <c r="F211" i="6"/>
  <c r="E211" i="6"/>
  <c r="H219" i="6"/>
  <c r="G219" i="6"/>
  <c r="F219" i="6"/>
  <c r="E219" i="6"/>
  <c r="H116" i="6"/>
  <c r="G116" i="6"/>
  <c r="F116" i="6"/>
  <c r="E116" i="6"/>
  <c r="H124" i="6"/>
  <c r="G124" i="6"/>
  <c r="F124" i="6"/>
  <c r="E124" i="6"/>
  <c r="H132" i="6"/>
  <c r="G132" i="6"/>
  <c r="F132" i="6"/>
  <c r="E132" i="6"/>
  <c r="H140" i="6"/>
  <c r="G140" i="6"/>
  <c r="F140" i="6"/>
  <c r="E140" i="6"/>
  <c r="H148" i="6"/>
  <c r="G148" i="6"/>
  <c r="F148" i="6"/>
  <c r="E148" i="6"/>
  <c r="H156" i="6"/>
  <c r="G156" i="6"/>
  <c r="F156" i="6"/>
  <c r="E156" i="6"/>
  <c r="H164" i="6"/>
  <c r="G164" i="6"/>
  <c r="F164" i="6"/>
  <c r="E164" i="6"/>
  <c r="H172" i="6"/>
  <c r="G172" i="6"/>
  <c r="F172" i="6"/>
  <c r="E172" i="6"/>
  <c r="H180" i="6"/>
  <c r="G180" i="6"/>
  <c r="F180" i="6"/>
  <c r="E180" i="6"/>
  <c r="H188" i="6"/>
  <c r="G188" i="6"/>
  <c r="F188" i="6"/>
  <c r="E188" i="6"/>
  <c r="H196" i="6"/>
  <c r="G196" i="6"/>
  <c r="F196" i="6"/>
  <c r="E196" i="6"/>
  <c r="H204" i="6"/>
  <c r="G204" i="6"/>
  <c r="F204" i="6"/>
  <c r="E204" i="6"/>
  <c r="H212" i="6"/>
  <c r="G212" i="6"/>
  <c r="F212" i="6"/>
  <c r="E212" i="6"/>
  <c r="H136" i="6"/>
  <c r="G136" i="6"/>
  <c r="F136" i="6"/>
  <c r="E136" i="6"/>
  <c r="H160" i="6"/>
  <c r="G160" i="6"/>
  <c r="F160" i="6"/>
  <c r="E160" i="6"/>
  <c r="H184" i="6"/>
  <c r="G184" i="6"/>
  <c r="E184" i="6"/>
  <c r="F184" i="6"/>
  <c r="H208" i="6"/>
  <c r="G208" i="6"/>
  <c r="E208" i="6"/>
  <c r="F208" i="6"/>
  <c r="G121" i="6"/>
  <c r="H121" i="6"/>
  <c r="F121" i="6"/>
  <c r="E121" i="6"/>
  <c r="G153" i="6"/>
  <c r="H153" i="6"/>
  <c r="F153" i="6"/>
  <c r="E153" i="6"/>
  <c r="G177" i="6"/>
  <c r="H177" i="6"/>
  <c r="F177" i="6"/>
  <c r="E177" i="6"/>
  <c r="G201" i="6"/>
  <c r="H201" i="6"/>
  <c r="F201" i="6"/>
  <c r="E201" i="6"/>
  <c r="H122" i="6"/>
  <c r="G122" i="6"/>
  <c r="F122" i="6"/>
  <c r="E122" i="6"/>
  <c r="H146" i="6"/>
  <c r="G146" i="6"/>
  <c r="F146" i="6"/>
  <c r="E146" i="6"/>
  <c r="H178" i="6"/>
  <c r="G178" i="6"/>
  <c r="F178" i="6"/>
  <c r="E178" i="6"/>
  <c r="H218" i="6"/>
  <c r="G218" i="6"/>
  <c r="F218" i="6"/>
  <c r="E218" i="6"/>
  <c r="H131" i="6"/>
  <c r="G131" i="6"/>
  <c r="F131" i="6"/>
  <c r="E131" i="6"/>
  <c r="G125" i="6"/>
  <c r="H125" i="6"/>
  <c r="E125" i="6"/>
  <c r="F125" i="6"/>
  <c r="G141" i="6"/>
  <c r="H141" i="6"/>
  <c r="E141" i="6"/>
  <c r="F141" i="6"/>
  <c r="G149" i="6"/>
  <c r="H149" i="6"/>
  <c r="E149" i="6"/>
  <c r="F149" i="6"/>
  <c r="G165" i="6"/>
  <c r="H165" i="6"/>
  <c r="E165" i="6"/>
  <c r="F165" i="6"/>
  <c r="G181" i="6"/>
  <c r="H181" i="6"/>
  <c r="E181" i="6"/>
  <c r="F181" i="6"/>
  <c r="G189" i="6"/>
  <c r="H189" i="6"/>
  <c r="E189" i="6"/>
  <c r="F189" i="6"/>
  <c r="G197" i="6"/>
  <c r="H197" i="6"/>
  <c r="E197" i="6"/>
  <c r="F197" i="6"/>
  <c r="G205" i="6"/>
  <c r="H205" i="6"/>
  <c r="E205" i="6"/>
  <c r="F205" i="6"/>
  <c r="G213" i="6"/>
  <c r="H213" i="6"/>
  <c r="E213" i="6"/>
  <c r="F213" i="6"/>
  <c r="H118" i="6"/>
  <c r="G118" i="6"/>
  <c r="F118" i="6"/>
  <c r="E118" i="6"/>
  <c r="H126" i="6"/>
  <c r="G126" i="6"/>
  <c r="F126" i="6"/>
  <c r="E126" i="6"/>
  <c r="H134" i="6"/>
  <c r="G134" i="6"/>
  <c r="F134" i="6"/>
  <c r="E134" i="6"/>
  <c r="H142" i="6"/>
  <c r="G142" i="6"/>
  <c r="F142" i="6"/>
  <c r="E142" i="6"/>
  <c r="H150" i="6"/>
  <c r="G150" i="6"/>
  <c r="F150" i="6"/>
  <c r="E150" i="6"/>
  <c r="H158" i="6"/>
  <c r="G158" i="6"/>
  <c r="F158" i="6"/>
  <c r="E158" i="6"/>
  <c r="H166" i="6"/>
  <c r="G166" i="6"/>
  <c r="F166" i="6"/>
  <c r="E166" i="6"/>
  <c r="H174" i="6"/>
  <c r="G174" i="6"/>
  <c r="F174" i="6"/>
  <c r="E174" i="6"/>
  <c r="H182" i="6"/>
  <c r="G182" i="6"/>
  <c r="F182" i="6"/>
  <c r="E182" i="6"/>
  <c r="H190" i="6"/>
  <c r="G190" i="6"/>
  <c r="F190" i="6"/>
  <c r="E190" i="6"/>
  <c r="H198" i="6"/>
  <c r="G198" i="6"/>
  <c r="F198" i="6"/>
  <c r="E198" i="6"/>
  <c r="H206" i="6"/>
  <c r="G206" i="6"/>
  <c r="F206" i="6"/>
  <c r="E206" i="6"/>
  <c r="H214" i="6"/>
  <c r="G214" i="6"/>
  <c r="F214" i="6"/>
  <c r="E214" i="6"/>
  <c r="H120" i="6"/>
  <c r="G120" i="6"/>
  <c r="E120" i="6"/>
  <c r="F120" i="6"/>
  <c r="H144" i="6"/>
  <c r="G144" i="6"/>
  <c r="E144" i="6"/>
  <c r="F144" i="6"/>
  <c r="H176" i="6"/>
  <c r="G176" i="6"/>
  <c r="E176" i="6"/>
  <c r="F176" i="6"/>
  <c r="H216" i="6"/>
  <c r="G216" i="6"/>
  <c r="F216" i="6"/>
  <c r="E216" i="6"/>
  <c r="G137" i="6"/>
  <c r="H137" i="6"/>
  <c r="F137" i="6"/>
  <c r="E137" i="6"/>
  <c r="G161" i="6"/>
  <c r="H161" i="6"/>
  <c r="F161" i="6"/>
  <c r="E161" i="6"/>
  <c r="G185" i="6"/>
  <c r="H185" i="6"/>
  <c r="F185" i="6"/>
  <c r="E185" i="6"/>
  <c r="G217" i="6"/>
  <c r="H217" i="6"/>
  <c r="F217" i="6"/>
  <c r="E217" i="6"/>
  <c r="H138" i="6"/>
  <c r="G138" i="6"/>
  <c r="F138" i="6"/>
  <c r="E138" i="6"/>
  <c r="H162" i="6"/>
  <c r="G162" i="6"/>
  <c r="F162" i="6"/>
  <c r="E162" i="6"/>
  <c r="H186" i="6"/>
  <c r="G186" i="6"/>
  <c r="F186" i="6"/>
  <c r="E186" i="6"/>
  <c r="H202" i="6"/>
  <c r="G202" i="6"/>
  <c r="F202" i="6"/>
  <c r="E202" i="6"/>
  <c r="H123" i="6"/>
  <c r="G123" i="6"/>
  <c r="E123" i="6"/>
  <c r="F123" i="6"/>
  <c r="G117" i="6"/>
  <c r="H117" i="6"/>
  <c r="E117" i="6"/>
  <c r="F117" i="6"/>
  <c r="G133" i="6"/>
  <c r="H133" i="6"/>
  <c r="E133" i="6"/>
  <c r="F133" i="6"/>
  <c r="G157" i="6"/>
  <c r="H157" i="6"/>
  <c r="E157" i="6"/>
  <c r="F157" i="6"/>
  <c r="G173" i="6"/>
  <c r="H173" i="6"/>
  <c r="E173" i="6"/>
  <c r="F173" i="6"/>
  <c r="H119" i="6"/>
  <c r="G119" i="6"/>
  <c r="E119" i="6"/>
  <c r="F119" i="6"/>
  <c r="G127" i="6"/>
  <c r="H127" i="6"/>
  <c r="E127" i="6"/>
  <c r="F127" i="6"/>
  <c r="H135" i="6"/>
  <c r="G135" i="6"/>
  <c r="F135" i="6"/>
  <c r="E135" i="6"/>
  <c r="G143" i="6"/>
  <c r="H143" i="6"/>
  <c r="F143" i="6"/>
  <c r="E143" i="6"/>
  <c r="H151" i="6"/>
  <c r="G151" i="6"/>
  <c r="F151" i="6"/>
  <c r="E151" i="6"/>
  <c r="G159" i="6"/>
  <c r="H159" i="6"/>
  <c r="E159" i="6"/>
  <c r="F159" i="6"/>
  <c r="H167" i="6"/>
  <c r="G167" i="6"/>
  <c r="F167" i="6"/>
  <c r="E167" i="6"/>
  <c r="H175" i="6"/>
  <c r="G175" i="6"/>
  <c r="E175" i="6"/>
  <c r="F175" i="6"/>
  <c r="H183" i="6"/>
  <c r="G183" i="6"/>
  <c r="F183" i="6"/>
  <c r="E183" i="6"/>
  <c r="H191" i="6"/>
  <c r="G191" i="6"/>
  <c r="E191" i="6"/>
  <c r="F191" i="6"/>
  <c r="H199" i="6"/>
  <c r="G199" i="6"/>
  <c r="E199" i="6"/>
  <c r="F199" i="6"/>
  <c r="G207" i="6"/>
  <c r="H207" i="6"/>
  <c r="F207" i="6"/>
  <c r="E207" i="6"/>
  <c r="H215" i="6"/>
  <c r="G215" i="6"/>
  <c r="E215" i="6"/>
  <c r="F215" i="6"/>
  <c r="B22" i="6"/>
  <c r="B30" i="8" l="1"/>
  <c r="F29" i="8"/>
  <c r="E29" i="8"/>
  <c r="F27" i="7"/>
  <c r="B28" i="7"/>
  <c r="E27" i="7"/>
  <c r="B23" i="6"/>
  <c r="F22" i="6"/>
  <c r="E22" i="6"/>
  <c r="T8" i="5"/>
  <c r="F30" i="8" l="1"/>
  <c r="B31" i="8"/>
  <c r="E30" i="8"/>
  <c r="B29" i="7"/>
  <c r="E28" i="7"/>
  <c r="F28" i="7"/>
  <c r="B24" i="6"/>
  <c r="F23" i="6"/>
  <c r="E23" i="6"/>
  <c r="R12" i="5"/>
  <c r="S12" i="5" s="1"/>
  <c r="R10" i="5"/>
  <c r="S10" i="5" s="1"/>
  <c r="R9" i="5"/>
  <c r="B32" i="8" l="1"/>
  <c r="F31" i="8"/>
  <c r="E31" i="8"/>
  <c r="F29" i="7"/>
  <c r="E29" i="7"/>
  <c r="B30" i="7"/>
  <c r="B25" i="6"/>
  <c r="F24" i="6"/>
  <c r="E24" i="6"/>
  <c r="R5" i="5"/>
  <c r="B33" i="8" l="1"/>
  <c r="F32" i="8"/>
  <c r="E32" i="8"/>
  <c r="B31" i="7"/>
  <c r="F30" i="7"/>
  <c r="E30" i="7"/>
  <c r="B26" i="6"/>
  <c r="F25" i="6"/>
  <c r="E25" i="6"/>
  <c r="U36" i="5"/>
  <c r="R8" i="5"/>
  <c r="S8" i="5"/>
  <c r="V28" i="5" s="1"/>
  <c r="E33" i="8" l="1"/>
  <c r="F33" i="8"/>
  <c r="B34" i="8"/>
  <c r="F31" i="7"/>
  <c r="E31" i="7"/>
  <c r="B32" i="7"/>
  <c r="B27" i="6"/>
  <c r="E26" i="6"/>
  <c r="F26" i="6"/>
  <c r="T34" i="5"/>
  <c r="V34" i="5" s="1"/>
  <c r="T28" i="5"/>
  <c r="Z19" i="5"/>
  <c r="F34" i="8" l="1"/>
  <c r="B35" i="8"/>
  <c r="E34" i="8"/>
  <c r="F32" i="7"/>
  <c r="E32" i="7"/>
  <c r="B33" i="7"/>
  <c r="B28" i="6"/>
  <c r="F27" i="6"/>
  <c r="E27" i="6"/>
  <c r="AI9" i="5"/>
  <c r="AI12" i="5"/>
  <c r="AH6" i="5"/>
  <c r="Y15" i="5"/>
  <c r="F35" i="8" l="1"/>
  <c r="E35" i="8"/>
  <c r="B36" i="8"/>
  <c r="B34" i="7"/>
  <c r="F33" i="7"/>
  <c r="E33" i="7"/>
  <c r="B29" i="6"/>
  <c r="F28" i="6"/>
  <c r="E28" i="6"/>
  <c r="AH5" i="5"/>
  <c r="B37" i="8" l="1"/>
  <c r="F36" i="8"/>
  <c r="E36" i="8"/>
  <c r="E34" i="7"/>
  <c r="F34" i="7"/>
  <c r="B35" i="7"/>
  <c r="B30" i="6"/>
  <c r="E29" i="6"/>
  <c r="F29" i="6"/>
  <c r="AH4" i="5"/>
  <c r="R11" i="5"/>
  <c r="S11" i="5" s="1"/>
  <c r="F37" i="8" l="1"/>
  <c r="E37" i="8"/>
  <c r="B38" i="8"/>
  <c r="F35" i="7"/>
  <c r="B36" i="7"/>
  <c r="E35" i="7"/>
  <c r="T30" i="5"/>
  <c r="V30" i="5" s="1"/>
  <c r="AI10" i="5" s="1"/>
  <c r="T26" i="5"/>
  <c r="V26" i="5" s="1"/>
  <c r="AI8" i="5" s="1"/>
  <c r="B31" i="6"/>
  <c r="F30" i="6"/>
  <c r="E30" i="6"/>
  <c r="S9" i="5"/>
  <c r="F38" i="8" l="1"/>
  <c r="B39" i="8"/>
  <c r="E38" i="8"/>
  <c r="B37" i="7"/>
  <c r="F36" i="7"/>
  <c r="E36" i="7"/>
  <c r="U26" i="5"/>
  <c r="AH8" i="5" s="1"/>
  <c r="J44" i="5"/>
  <c r="U30" i="5"/>
  <c r="AH10" i="5" s="1"/>
  <c r="J43" i="5"/>
  <c r="B32" i="6"/>
  <c r="E31" i="6"/>
  <c r="F31" i="6"/>
  <c r="U28" i="5"/>
  <c r="AH9" i="5" s="1"/>
  <c r="U34" i="5"/>
  <c r="AH12" i="5" s="1"/>
  <c r="T32" i="5"/>
  <c r="T42" i="5"/>
  <c r="U42" i="5" s="1"/>
  <c r="V36" i="5"/>
  <c r="AI13" i="5" s="1"/>
  <c r="T40" i="5"/>
  <c r="V40" i="5" s="1"/>
  <c r="U40" i="5" s="1"/>
  <c r="T38" i="5"/>
  <c r="V38" i="5" s="1"/>
  <c r="U38" i="5" s="1"/>
  <c r="AH13" i="5"/>
  <c r="AI4" i="5"/>
  <c r="AI5" i="5"/>
  <c r="AI6" i="5"/>
  <c r="Y16" i="5" s="1"/>
  <c r="B40" i="8" l="1"/>
  <c r="E39" i="8"/>
  <c r="F39" i="8"/>
  <c r="F37" i="7"/>
  <c r="E37" i="7"/>
  <c r="B38" i="7"/>
  <c r="V32" i="5"/>
  <c r="U32" i="5" s="1"/>
  <c r="AH11" i="5" s="1"/>
  <c r="B33" i="6"/>
  <c r="F32" i="6"/>
  <c r="E32" i="6"/>
  <c r="AH16" i="5"/>
  <c r="V42" i="5"/>
  <c r="AI16" i="5" s="1"/>
  <c r="AI14" i="5"/>
  <c r="AH14" i="5"/>
  <c r="AI15" i="5"/>
  <c r="AH15" i="5"/>
  <c r="E40" i="8" l="1"/>
  <c r="B41" i="8"/>
  <c r="F40" i="8"/>
  <c r="B39" i="7"/>
  <c r="E38" i="7"/>
  <c r="F38" i="7"/>
  <c r="AI11" i="5"/>
  <c r="B34" i="6"/>
  <c r="F33" i="6"/>
  <c r="E33" i="6"/>
  <c r="AH20" i="5"/>
  <c r="AH19" i="5"/>
  <c r="F41" i="8" l="1"/>
  <c r="B42" i="8"/>
  <c r="E41" i="8"/>
  <c r="F39" i="7"/>
  <c r="E39" i="7"/>
  <c r="B40" i="7"/>
  <c r="Y10" i="5"/>
  <c r="Y13" i="5"/>
  <c r="B35" i="6"/>
  <c r="F34" i="6"/>
  <c r="E34" i="6"/>
  <c r="Y12" i="5"/>
  <c r="Y9" i="5"/>
  <c r="E42" i="8" l="1"/>
  <c r="B43" i="8"/>
  <c r="F42" i="8"/>
  <c r="F40" i="7"/>
  <c r="E40" i="7"/>
  <c r="B41" i="7"/>
  <c r="B36" i="6"/>
  <c r="F35" i="6"/>
  <c r="E35" i="6"/>
  <c r="F43" i="8" l="1"/>
  <c r="E43" i="8"/>
  <c r="B44" i="8"/>
  <c r="B42" i="7"/>
  <c r="F41" i="7"/>
  <c r="E41" i="7"/>
  <c r="B37" i="6"/>
  <c r="F36" i="6"/>
  <c r="E36" i="6"/>
  <c r="B45" i="8" l="1"/>
  <c r="E44" i="8"/>
  <c r="F44" i="8"/>
  <c r="E42" i="7"/>
  <c r="F42" i="7"/>
  <c r="B43" i="7"/>
  <c r="B38" i="6"/>
  <c r="E37" i="6"/>
  <c r="F37" i="6"/>
  <c r="F45" i="8" l="1"/>
  <c r="B46" i="8"/>
  <c r="E45" i="8"/>
  <c r="F43" i="7"/>
  <c r="E43" i="7"/>
  <c r="B44" i="7"/>
  <c r="B39" i="6"/>
  <c r="E38" i="6"/>
  <c r="F38" i="6"/>
  <c r="F46" i="8" l="1"/>
  <c r="E46" i="8"/>
  <c r="B47" i="8"/>
  <c r="B45" i="7"/>
  <c r="F44" i="7"/>
  <c r="E44" i="7"/>
  <c r="B40" i="6"/>
  <c r="E39" i="6"/>
  <c r="F39" i="6"/>
  <c r="B48" i="8" l="1"/>
  <c r="E47" i="8"/>
  <c r="F47" i="8"/>
  <c r="F45" i="7"/>
  <c r="E45" i="7"/>
  <c r="B46" i="7"/>
  <c r="B41" i="6"/>
  <c r="E40" i="6"/>
  <c r="F40" i="6"/>
  <c r="E48" i="8" l="1"/>
  <c r="F48" i="8"/>
  <c r="B49" i="8"/>
  <c r="B47" i="7"/>
  <c r="F46" i="7"/>
  <c r="E46" i="7"/>
  <c r="B42" i="6"/>
  <c r="E41" i="6"/>
  <c r="F41" i="6"/>
  <c r="B50" i="8" l="1"/>
  <c r="F49" i="8"/>
  <c r="E49" i="8"/>
  <c r="E47" i="7"/>
  <c r="B48" i="7"/>
  <c r="F47" i="7"/>
  <c r="B43" i="6"/>
  <c r="E42" i="6"/>
  <c r="F42" i="6"/>
  <c r="E50" i="8" l="1"/>
  <c r="F50" i="8"/>
  <c r="B51" i="8"/>
  <c r="F48" i="7"/>
  <c r="E48" i="7"/>
  <c r="B49" i="7"/>
  <c r="B44" i="6"/>
  <c r="F43" i="6"/>
  <c r="E43" i="6"/>
  <c r="F51" i="8" l="1"/>
  <c r="E51" i="8"/>
  <c r="B52" i="8"/>
  <c r="B50" i="7"/>
  <c r="F49" i="7"/>
  <c r="E49" i="7"/>
  <c r="B45" i="6"/>
  <c r="F44" i="6"/>
  <c r="E44" i="6"/>
  <c r="B53" i="8" l="1"/>
  <c r="F52" i="8"/>
  <c r="E52" i="8"/>
  <c r="E50" i="7"/>
  <c r="B51" i="7"/>
  <c r="F50" i="7"/>
  <c r="B46" i="6"/>
  <c r="E45" i="6"/>
  <c r="F45" i="6"/>
  <c r="B54" i="8" l="1"/>
  <c r="F53" i="8"/>
  <c r="E53" i="8"/>
  <c r="F51" i="7"/>
  <c r="B52" i="7"/>
  <c r="E51" i="7"/>
  <c r="B47" i="6"/>
  <c r="F46" i="6"/>
  <c r="E46" i="6"/>
  <c r="F54" i="8" l="1"/>
  <c r="B55" i="8"/>
  <c r="E54" i="8"/>
  <c r="B53" i="7"/>
  <c r="E52" i="7"/>
  <c r="F52" i="7"/>
  <c r="B48" i="6"/>
  <c r="F47" i="6"/>
  <c r="E47" i="6"/>
  <c r="B56" i="8" l="1"/>
  <c r="F55" i="8"/>
  <c r="E55" i="8"/>
  <c r="F53" i="7"/>
  <c r="E53" i="7"/>
  <c r="B54" i="7"/>
  <c r="B49" i="6"/>
  <c r="F48" i="6"/>
  <c r="E48" i="6"/>
  <c r="E56" i="8" l="1"/>
  <c r="B57" i="8"/>
  <c r="F56" i="8"/>
  <c r="B55" i="7"/>
  <c r="F54" i="7"/>
  <c r="E54" i="7"/>
  <c r="B50" i="6"/>
  <c r="F49" i="6"/>
  <c r="E49" i="6"/>
  <c r="B58" i="8" l="1"/>
  <c r="F57" i="8"/>
  <c r="E57" i="8"/>
  <c r="B56" i="7"/>
  <c r="F55" i="7"/>
  <c r="E55" i="7"/>
  <c r="B51" i="6"/>
  <c r="F50" i="6"/>
  <c r="E50" i="6"/>
  <c r="B59" i="8" l="1"/>
  <c r="F58" i="8"/>
  <c r="E58" i="8"/>
  <c r="E56" i="7"/>
  <c r="F56" i="7"/>
  <c r="B57" i="7"/>
  <c r="B52" i="6"/>
  <c r="F51" i="6"/>
  <c r="E51" i="6"/>
  <c r="F59" i="8" l="1"/>
  <c r="E59" i="8"/>
  <c r="B60" i="8"/>
  <c r="B58" i="7"/>
  <c r="E57" i="7"/>
  <c r="F57" i="7"/>
  <c r="B53" i="6"/>
  <c r="F52" i="6"/>
  <c r="E52" i="6"/>
  <c r="B61" i="8" l="1"/>
  <c r="F60" i="8"/>
  <c r="E60" i="8"/>
  <c r="E58" i="7"/>
  <c r="B59" i="7"/>
  <c r="F58" i="7"/>
  <c r="B54" i="6"/>
  <c r="E53" i="6"/>
  <c r="F53" i="6"/>
  <c r="F61" i="8" l="1"/>
  <c r="E61" i="8"/>
  <c r="B62" i="8"/>
  <c r="F59" i="7"/>
  <c r="B60" i="7"/>
  <c r="E59" i="7"/>
  <c r="B55" i="6"/>
  <c r="E54" i="6"/>
  <c r="F54" i="6"/>
  <c r="F62" i="8" l="1"/>
  <c r="B63" i="8"/>
  <c r="E62" i="8"/>
  <c r="B61" i="7"/>
  <c r="F60" i="7"/>
  <c r="E60" i="7"/>
  <c r="B56" i="6"/>
  <c r="F55" i="6"/>
  <c r="E55" i="6"/>
  <c r="B64" i="8" l="1"/>
  <c r="F63" i="8"/>
  <c r="E63" i="8"/>
  <c r="F61" i="7"/>
  <c r="E61" i="7"/>
  <c r="B62" i="7"/>
  <c r="B57" i="6"/>
  <c r="F56" i="6"/>
  <c r="E56" i="6"/>
  <c r="E64" i="8" l="1"/>
  <c r="F64" i="8"/>
  <c r="B65" i="8"/>
  <c r="B63" i="7"/>
  <c r="E62" i="7"/>
  <c r="F62" i="7"/>
  <c r="B58" i="6"/>
  <c r="F57" i="6"/>
  <c r="E57" i="6"/>
  <c r="B66" i="8" l="1"/>
  <c r="F65" i="8"/>
  <c r="E65" i="8"/>
  <c r="E63" i="7"/>
  <c r="B64" i="7"/>
  <c r="F63" i="7"/>
  <c r="B59" i="6"/>
  <c r="F58" i="6"/>
  <c r="E58" i="6"/>
  <c r="E66" i="8" l="1"/>
  <c r="B67" i="8"/>
  <c r="F66" i="8"/>
  <c r="E64" i="7"/>
  <c r="B65" i="7"/>
  <c r="F64" i="7"/>
  <c r="B60" i="6"/>
  <c r="F59" i="6"/>
  <c r="E59" i="6"/>
  <c r="B68" i="8" l="1"/>
  <c r="F67" i="8"/>
  <c r="E67" i="8"/>
  <c r="F65" i="7"/>
  <c r="E65" i="7"/>
  <c r="B66" i="7"/>
  <c r="B61" i="6"/>
  <c r="F60" i="6"/>
  <c r="E60" i="6"/>
  <c r="E68" i="8" l="1"/>
  <c r="B69" i="8"/>
  <c r="F68" i="8"/>
  <c r="B67" i="7"/>
  <c r="F66" i="7"/>
  <c r="E66" i="7"/>
  <c r="B62" i="6"/>
  <c r="E61" i="6"/>
  <c r="F61" i="6"/>
  <c r="F69" i="8" l="1"/>
  <c r="E69" i="8"/>
  <c r="B70" i="8"/>
  <c r="F67" i="7"/>
  <c r="B68" i="7"/>
  <c r="E67" i="7"/>
  <c r="B63" i="6"/>
  <c r="F62" i="6"/>
  <c r="E62" i="6"/>
  <c r="B71" i="8" l="1"/>
  <c r="E70" i="8"/>
  <c r="F70" i="8"/>
  <c r="B69" i="7"/>
  <c r="E68" i="7"/>
  <c r="F68" i="7"/>
  <c r="B64" i="6"/>
  <c r="F63" i="6"/>
  <c r="E63" i="6"/>
  <c r="B72" i="8" l="1"/>
  <c r="F71" i="8"/>
  <c r="E71" i="8"/>
  <c r="B70" i="7"/>
  <c r="E69" i="7"/>
  <c r="F69" i="7"/>
  <c r="B65" i="6"/>
  <c r="F64" i="6"/>
  <c r="E64" i="6"/>
  <c r="F72" i="8" l="1"/>
  <c r="E72" i="8"/>
  <c r="B73" i="8"/>
  <c r="E70" i="7"/>
  <c r="B71" i="7"/>
  <c r="F70" i="7"/>
  <c r="B66" i="6"/>
  <c r="F65" i="6"/>
  <c r="E65" i="6"/>
  <c r="B74" i="8" l="1"/>
  <c r="F73" i="8"/>
  <c r="E73" i="8"/>
  <c r="F71" i="7"/>
  <c r="E71" i="7"/>
  <c r="B72" i="7"/>
  <c r="B67" i="6"/>
  <c r="F66" i="6"/>
  <c r="E66" i="6"/>
  <c r="E74" i="8" l="1"/>
  <c r="F74" i="8"/>
  <c r="B75" i="8"/>
  <c r="E72" i="7"/>
  <c r="F72" i="7"/>
  <c r="B73" i="7"/>
  <c r="B68" i="6"/>
  <c r="F67" i="6"/>
  <c r="E67" i="6"/>
  <c r="B76" i="8" l="1"/>
  <c r="F75" i="8"/>
  <c r="E75" i="8"/>
  <c r="F73" i="7"/>
  <c r="B74" i="7"/>
  <c r="E73" i="7"/>
  <c r="B69" i="6"/>
  <c r="F68" i="6"/>
  <c r="E68" i="6"/>
  <c r="F76" i="8" l="1"/>
  <c r="B77" i="8"/>
  <c r="E76" i="8"/>
  <c r="B75" i="7"/>
  <c r="F74" i="7"/>
  <c r="E74" i="7"/>
  <c r="B70" i="6"/>
  <c r="E69" i="6"/>
  <c r="F69" i="6"/>
  <c r="F77" i="8" l="1"/>
  <c r="E77" i="8"/>
  <c r="B78" i="8"/>
  <c r="F75" i="7"/>
  <c r="B76" i="7"/>
  <c r="E75" i="7"/>
  <c r="B71" i="6"/>
  <c r="E70" i="6"/>
  <c r="F70" i="6"/>
  <c r="B79" i="8" l="1"/>
  <c r="F78" i="8"/>
  <c r="E78" i="8"/>
  <c r="B77" i="7"/>
  <c r="F76" i="7"/>
  <c r="E76" i="7"/>
  <c r="B72" i="6"/>
  <c r="E71" i="6"/>
  <c r="F71" i="6"/>
  <c r="F79" i="8" l="1"/>
  <c r="E79" i="8"/>
  <c r="B80" i="8"/>
  <c r="B78" i="7"/>
  <c r="F77" i="7"/>
  <c r="E77" i="7"/>
  <c r="B73" i="6"/>
  <c r="E72" i="6"/>
  <c r="F72" i="6"/>
  <c r="F80" i="8" l="1"/>
  <c r="B81" i="8"/>
  <c r="E80" i="8"/>
  <c r="E78" i="7"/>
  <c r="F78" i="7"/>
  <c r="B79" i="7"/>
  <c r="B74" i="6"/>
  <c r="E73" i="6"/>
  <c r="F73" i="6"/>
  <c r="B82" i="8" l="1"/>
  <c r="E81" i="8"/>
  <c r="F81" i="8"/>
  <c r="B80" i="7"/>
  <c r="F79" i="7"/>
  <c r="E79" i="7"/>
  <c r="B75" i="6"/>
  <c r="F74" i="6"/>
  <c r="E74" i="6"/>
  <c r="E82" i="8" l="1"/>
  <c r="B83" i="8"/>
  <c r="F82" i="8"/>
  <c r="E80" i="7"/>
  <c r="F80" i="7"/>
  <c r="B81" i="7"/>
  <c r="B76" i="6"/>
  <c r="F75" i="6"/>
  <c r="E75" i="6"/>
  <c r="B84" i="8" l="1"/>
  <c r="F83" i="8"/>
  <c r="E83" i="8"/>
  <c r="F81" i="7"/>
  <c r="B82" i="7"/>
  <c r="E81" i="7"/>
  <c r="B77" i="6"/>
  <c r="F76" i="6"/>
  <c r="E76" i="6"/>
  <c r="B85" i="8" l="1"/>
  <c r="E84" i="8"/>
  <c r="F84" i="8"/>
  <c r="B83" i="7"/>
  <c r="F82" i="7"/>
  <c r="E82" i="7"/>
  <c r="B78" i="6"/>
  <c r="E77" i="6"/>
  <c r="F77" i="6"/>
  <c r="F85" i="8" l="1"/>
  <c r="E85" i="8"/>
  <c r="B86" i="8"/>
  <c r="F83" i="7"/>
  <c r="B84" i="7"/>
  <c r="E83" i="7"/>
  <c r="B79" i="6"/>
  <c r="F78" i="6"/>
  <c r="E78" i="6"/>
  <c r="B87" i="8" l="1"/>
  <c r="F86" i="8"/>
  <c r="E86" i="8"/>
  <c r="B85" i="7"/>
  <c r="F84" i="7"/>
  <c r="E84" i="7"/>
  <c r="B80" i="6"/>
  <c r="F79" i="6"/>
  <c r="E79" i="6"/>
  <c r="F87" i="8" l="1"/>
  <c r="E87" i="8"/>
  <c r="B88" i="8"/>
  <c r="E85" i="7"/>
  <c r="B86" i="7"/>
  <c r="F85" i="7"/>
  <c r="B81" i="6"/>
  <c r="F80" i="6"/>
  <c r="E80" i="6"/>
  <c r="F88" i="8" l="1"/>
  <c r="E88" i="8"/>
  <c r="B89" i="8"/>
  <c r="E86" i="7"/>
  <c r="F86" i="7"/>
  <c r="B87" i="7"/>
  <c r="B82" i="6"/>
  <c r="F81" i="6"/>
  <c r="E81" i="6"/>
  <c r="B90" i="8" l="1"/>
  <c r="F89" i="8"/>
  <c r="E89" i="8"/>
  <c r="E87" i="7"/>
  <c r="B88" i="7"/>
  <c r="F87" i="7"/>
  <c r="B83" i="6"/>
  <c r="F82" i="6"/>
  <c r="E82" i="6"/>
  <c r="E90" i="8" l="1"/>
  <c r="B91" i="8"/>
  <c r="F90" i="8"/>
  <c r="E88" i="7"/>
  <c r="F88" i="7"/>
  <c r="B89" i="7"/>
  <c r="B84" i="6"/>
  <c r="F83" i="6"/>
  <c r="E83" i="6"/>
  <c r="F91" i="8" l="1"/>
  <c r="E91" i="8"/>
  <c r="B92" i="8"/>
  <c r="F89" i="7"/>
  <c r="E89" i="7"/>
  <c r="B90" i="7"/>
  <c r="B85" i="6"/>
  <c r="F84" i="6"/>
  <c r="E84" i="6"/>
  <c r="B93" i="8" l="1"/>
  <c r="F92" i="8"/>
  <c r="E92" i="8"/>
  <c r="B91" i="7"/>
  <c r="F90" i="7"/>
  <c r="E90" i="7"/>
  <c r="B86" i="6"/>
  <c r="E85" i="6"/>
  <c r="F85" i="6"/>
  <c r="F93" i="8" l="1"/>
  <c r="E93" i="8"/>
  <c r="B94" i="8"/>
  <c r="F91" i="7"/>
  <c r="E91" i="7"/>
  <c r="B92" i="7"/>
  <c r="B87" i="6"/>
  <c r="F86" i="6"/>
  <c r="E86" i="6"/>
  <c r="B95" i="8" l="1"/>
  <c r="E94" i="8"/>
  <c r="F94" i="8"/>
  <c r="B93" i="7"/>
  <c r="F92" i="7"/>
  <c r="E92" i="7"/>
  <c r="B88" i="6"/>
  <c r="F87" i="6"/>
  <c r="E87" i="6"/>
  <c r="B96" i="8" l="1"/>
  <c r="F95" i="8"/>
  <c r="E95" i="8"/>
  <c r="E93" i="7"/>
  <c r="B94" i="7"/>
  <c r="F93" i="7"/>
  <c r="B89" i="6"/>
  <c r="F88" i="6"/>
  <c r="E88" i="6"/>
  <c r="F96" i="8" l="1"/>
  <c r="B97" i="8"/>
  <c r="E96" i="8"/>
  <c r="E94" i="7"/>
  <c r="B95" i="7"/>
  <c r="F94" i="7"/>
  <c r="B90" i="6"/>
  <c r="F89" i="6"/>
  <c r="E89" i="6"/>
  <c r="B98" i="8" l="1"/>
  <c r="F97" i="8"/>
  <c r="E97" i="8"/>
  <c r="E95" i="7"/>
  <c r="F95" i="7"/>
  <c r="B96" i="7"/>
  <c r="B91" i="6"/>
  <c r="F90" i="6"/>
  <c r="E90" i="6"/>
  <c r="E98" i="8" l="1"/>
  <c r="B99" i="8"/>
  <c r="F98" i="8"/>
  <c r="E96" i="7"/>
  <c r="B97" i="7"/>
  <c r="F96" i="7"/>
  <c r="B92" i="6"/>
  <c r="F91" i="6"/>
  <c r="E91" i="6"/>
  <c r="B100" i="8" l="1"/>
  <c r="F99" i="8"/>
  <c r="E99" i="8"/>
  <c r="B98" i="7"/>
  <c r="F97" i="7"/>
  <c r="E97" i="7"/>
  <c r="B93" i="6"/>
  <c r="F92" i="6"/>
  <c r="E92" i="6"/>
  <c r="E100" i="8" l="1"/>
  <c r="B101" i="8"/>
  <c r="F100" i="8"/>
  <c r="B99" i="7"/>
  <c r="E98" i="7"/>
  <c r="F98" i="7"/>
  <c r="B94" i="6"/>
  <c r="F93" i="6"/>
  <c r="E93" i="6"/>
  <c r="F101" i="8" l="1"/>
  <c r="E101" i="8"/>
  <c r="B102" i="8"/>
  <c r="F99" i="7"/>
  <c r="B100" i="7"/>
  <c r="E99" i="7"/>
  <c r="B95" i="6"/>
  <c r="F94" i="6"/>
  <c r="E94" i="6"/>
  <c r="B103" i="8" l="1"/>
  <c r="E102" i="8"/>
  <c r="F102" i="8"/>
  <c r="B101" i="7"/>
  <c r="F100" i="7"/>
  <c r="E100" i="7"/>
  <c r="E95" i="6"/>
  <c r="B96" i="6"/>
  <c r="F95" i="6"/>
  <c r="B104" i="8" l="1"/>
  <c r="F103" i="8"/>
  <c r="E103" i="8"/>
  <c r="E101" i="7"/>
  <c r="B102" i="7"/>
  <c r="F101" i="7"/>
  <c r="B97" i="6"/>
  <c r="E96" i="6"/>
  <c r="F96" i="6"/>
  <c r="F104" i="8" l="1"/>
  <c r="E104" i="8"/>
  <c r="B105" i="8"/>
  <c r="E102" i="7"/>
  <c r="F102" i="7"/>
  <c r="B103" i="7"/>
  <c r="E97" i="6"/>
  <c r="B98" i="6"/>
  <c r="F97" i="6"/>
  <c r="B106" i="8" l="1"/>
  <c r="F105" i="8"/>
  <c r="E105" i="8"/>
  <c r="E103" i="7"/>
  <c r="B104" i="7"/>
  <c r="F103" i="7"/>
  <c r="B99" i="6"/>
  <c r="F98" i="6"/>
  <c r="E98" i="6"/>
  <c r="E106" i="8" l="1"/>
  <c r="F106" i="8"/>
  <c r="B107" i="8"/>
  <c r="F104" i="7"/>
  <c r="E104" i="7"/>
  <c r="B105" i="7"/>
  <c r="B100" i="6"/>
  <c r="F99" i="6"/>
  <c r="E99" i="6"/>
  <c r="F107" i="8" l="1"/>
  <c r="E107" i="8"/>
  <c r="B108" i="8"/>
  <c r="B106" i="7"/>
  <c r="F105" i="7"/>
  <c r="E105" i="7"/>
  <c r="B101" i="6"/>
  <c r="F100" i="6"/>
  <c r="E100" i="6"/>
  <c r="F108" i="8" l="1"/>
  <c r="E108" i="8"/>
  <c r="B109" i="8"/>
  <c r="B107" i="7"/>
  <c r="F106" i="7"/>
  <c r="E106" i="7"/>
  <c r="B102" i="6"/>
  <c r="F101" i="6"/>
  <c r="E101" i="6"/>
  <c r="F109" i="8" l="1"/>
  <c r="E109" i="8"/>
  <c r="B110" i="8"/>
  <c r="F107" i="7"/>
  <c r="E107" i="7"/>
  <c r="B108" i="7"/>
  <c r="B103" i="6"/>
  <c r="F102" i="6"/>
  <c r="E102" i="6"/>
  <c r="B111" i="8" l="1"/>
  <c r="F110" i="8"/>
  <c r="E110" i="8"/>
  <c r="B109" i="7"/>
  <c r="E108" i="7"/>
  <c r="F108" i="7"/>
  <c r="B104" i="6"/>
  <c r="F103" i="6"/>
  <c r="E103" i="6"/>
  <c r="F111" i="8" l="1"/>
  <c r="E111" i="8"/>
  <c r="B112" i="8"/>
  <c r="E109" i="7"/>
  <c r="B110" i="7"/>
  <c r="F109" i="7"/>
  <c r="B105" i="6"/>
  <c r="F104" i="6"/>
  <c r="E104" i="6"/>
  <c r="F112" i="8" l="1"/>
  <c r="B113" i="8"/>
  <c r="E112" i="8"/>
  <c r="E110" i="7"/>
  <c r="B111" i="7"/>
  <c r="F110" i="7"/>
  <c r="E105" i="6"/>
  <c r="B106" i="6"/>
  <c r="F105" i="6"/>
  <c r="B114" i="8" l="1"/>
  <c r="F113" i="8"/>
  <c r="E113" i="8"/>
  <c r="B112" i="7"/>
  <c r="F111" i="7"/>
  <c r="E111" i="7"/>
  <c r="B107" i="6"/>
  <c r="F106" i="6"/>
  <c r="E106" i="6"/>
  <c r="E114" i="8" l="1"/>
  <c r="B115" i="8"/>
  <c r="F114" i="8"/>
  <c r="F112" i="7"/>
  <c r="E112" i="7"/>
  <c r="B113" i="7"/>
  <c r="B108" i="6"/>
  <c r="F107" i="6"/>
  <c r="E107" i="6"/>
  <c r="F115" i="8" l="1"/>
  <c r="F220" i="8" s="1"/>
  <c r="E115" i="8"/>
  <c r="E220" i="8" s="1"/>
  <c r="B221" i="8"/>
  <c r="D224" i="8" s="1"/>
  <c r="L20" i="8" s="1"/>
  <c r="B114" i="7"/>
  <c r="F113" i="7"/>
  <c r="E113" i="7"/>
  <c r="B109" i="6"/>
  <c r="E108" i="6"/>
  <c r="F108" i="6"/>
  <c r="D223" i="8" l="1"/>
  <c r="B115" i="7"/>
  <c r="F114" i="7"/>
  <c r="E114" i="7"/>
  <c r="B110" i="6"/>
  <c r="E109" i="6"/>
  <c r="F109" i="6"/>
  <c r="G20" i="8" l="1"/>
  <c r="H20" i="8" s="1"/>
  <c r="G21" i="8"/>
  <c r="H21" i="8" s="1"/>
  <c r="G22" i="8"/>
  <c r="H22" i="8" s="1"/>
  <c r="G23" i="8"/>
  <c r="H23" i="8" s="1"/>
  <c r="G24" i="8"/>
  <c r="H24" i="8" s="1"/>
  <c r="G25" i="8"/>
  <c r="H25" i="8" s="1"/>
  <c r="G26" i="8"/>
  <c r="H26" i="8" s="1"/>
  <c r="G27" i="8"/>
  <c r="H27" i="8" s="1"/>
  <c r="G28" i="8"/>
  <c r="H28" i="8" s="1"/>
  <c r="G29" i="8"/>
  <c r="H29" i="8" s="1"/>
  <c r="G30" i="8"/>
  <c r="H30" i="8" s="1"/>
  <c r="G31" i="8"/>
  <c r="H31" i="8" s="1"/>
  <c r="G32" i="8"/>
  <c r="H32" i="8" s="1"/>
  <c r="G33" i="8"/>
  <c r="H33" i="8" s="1"/>
  <c r="G34" i="8"/>
  <c r="H34" i="8" s="1"/>
  <c r="G35" i="8"/>
  <c r="H35" i="8" s="1"/>
  <c r="G36" i="8"/>
  <c r="H36" i="8" s="1"/>
  <c r="G37" i="8"/>
  <c r="H37" i="8" s="1"/>
  <c r="G38" i="8"/>
  <c r="H38" i="8" s="1"/>
  <c r="G39" i="8"/>
  <c r="H39" i="8" s="1"/>
  <c r="G40" i="8"/>
  <c r="H40" i="8" s="1"/>
  <c r="G41" i="8"/>
  <c r="H41" i="8" s="1"/>
  <c r="G42" i="8"/>
  <c r="H42" i="8" s="1"/>
  <c r="G43" i="8"/>
  <c r="H43" i="8" s="1"/>
  <c r="G44" i="8"/>
  <c r="H44" i="8" s="1"/>
  <c r="G45" i="8"/>
  <c r="H45" i="8" s="1"/>
  <c r="G46" i="8"/>
  <c r="H46" i="8" s="1"/>
  <c r="G47" i="8"/>
  <c r="H47" i="8" s="1"/>
  <c r="G48" i="8"/>
  <c r="H48" i="8" s="1"/>
  <c r="G49" i="8"/>
  <c r="H49" i="8" s="1"/>
  <c r="G50" i="8"/>
  <c r="H50" i="8" s="1"/>
  <c r="G51" i="8"/>
  <c r="H51" i="8" s="1"/>
  <c r="G52" i="8"/>
  <c r="H52" i="8" s="1"/>
  <c r="G53" i="8"/>
  <c r="H53" i="8" s="1"/>
  <c r="G54" i="8"/>
  <c r="H54" i="8" s="1"/>
  <c r="G55" i="8"/>
  <c r="H55" i="8" s="1"/>
  <c r="G56" i="8"/>
  <c r="H56" i="8" s="1"/>
  <c r="G57" i="8"/>
  <c r="H57" i="8" s="1"/>
  <c r="G58" i="8"/>
  <c r="H58" i="8" s="1"/>
  <c r="G59" i="8"/>
  <c r="H59" i="8" s="1"/>
  <c r="G60" i="8"/>
  <c r="H60" i="8" s="1"/>
  <c r="G61" i="8"/>
  <c r="H61" i="8" s="1"/>
  <c r="G62" i="8"/>
  <c r="H62" i="8" s="1"/>
  <c r="G63" i="8"/>
  <c r="H63" i="8" s="1"/>
  <c r="G64" i="8"/>
  <c r="H64" i="8" s="1"/>
  <c r="G65" i="8"/>
  <c r="H65" i="8" s="1"/>
  <c r="G66" i="8"/>
  <c r="H66" i="8" s="1"/>
  <c r="G67" i="8"/>
  <c r="H67" i="8" s="1"/>
  <c r="G68" i="8"/>
  <c r="H68" i="8" s="1"/>
  <c r="G69" i="8"/>
  <c r="H69" i="8" s="1"/>
  <c r="G70" i="8"/>
  <c r="H70" i="8" s="1"/>
  <c r="G71" i="8"/>
  <c r="H71" i="8" s="1"/>
  <c r="G72" i="8"/>
  <c r="H72" i="8" s="1"/>
  <c r="G73" i="8"/>
  <c r="H73" i="8" s="1"/>
  <c r="G74" i="8"/>
  <c r="H74" i="8" s="1"/>
  <c r="G75" i="8"/>
  <c r="H75" i="8" s="1"/>
  <c r="G76" i="8"/>
  <c r="H76" i="8" s="1"/>
  <c r="G77" i="8"/>
  <c r="H77" i="8" s="1"/>
  <c r="G78" i="8"/>
  <c r="H78" i="8" s="1"/>
  <c r="G79" i="8"/>
  <c r="H79" i="8" s="1"/>
  <c r="G80" i="8"/>
  <c r="H80" i="8" s="1"/>
  <c r="G81" i="8"/>
  <c r="H81" i="8" s="1"/>
  <c r="G82" i="8"/>
  <c r="H82" i="8" s="1"/>
  <c r="G83" i="8"/>
  <c r="H83" i="8" s="1"/>
  <c r="G84" i="8"/>
  <c r="H84" i="8" s="1"/>
  <c r="G85" i="8"/>
  <c r="H85" i="8" s="1"/>
  <c r="G86" i="8"/>
  <c r="H86" i="8" s="1"/>
  <c r="G87" i="8"/>
  <c r="H87" i="8" s="1"/>
  <c r="G88" i="8"/>
  <c r="H88" i="8" s="1"/>
  <c r="G89" i="8"/>
  <c r="H89" i="8" s="1"/>
  <c r="G90" i="8"/>
  <c r="H90" i="8" s="1"/>
  <c r="G91" i="8"/>
  <c r="H91" i="8" s="1"/>
  <c r="G92" i="8"/>
  <c r="H92" i="8" s="1"/>
  <c r="G93" i="8"/>
  <c r="H93" i="8" s="1"/>
  <c r="G94" i="8"/>
  <c r="H94" i="8" s="1"/>
  <c r="G95" i="8"/>
  <c r="H95" i="8" s="1"/>
  <c r="G96" i="8"/>
  <c r="H96" i="8" s="1"/>
  <c r="G97" i="8"/>
  <c r="H97" i="8" s="1"/>
  <c r="G98" i="8"/>
  <c r="H98" i="8" s="1"/>
  <c r="G99" i="8"/>
  <c r="H99" i="8" s="1"/>
  <c r="G100" i="8"/>
  <c r="H100" i="8" s="1"/>
  <c r="G101" i="8"/>
  <c r="H101" i="8" s="1"/>
  <c r="G102" i="8"/>
  <c r="H102" i="8" s="1"/>
  <c r="G103" i="8"/>
  <c r="H103" i="8" s="1"/>
  <c r="G104" i="8"/>
  <c r="H104" i="8" s="1"/>
  <c r="G105" i="8"/>
  <c r="H105" i="8" s="1"/>
  <c r="G106" i="8"/>
  <c r="H106" i="8" s="1"/>
  <c r="G107" i="8"/>
  <c r="H107" i="8" s="1"/>
  <c r="G108" i="8"/>
  <c r="H108" i="8" s="1"/>
  <c r="G109" i="8"/>
  <c r="H109" i="8" s="1"/>
  <c r="G110" i="8"/>
  <c r="H110" i="8" s="1"/>
  <c r="G111" i="8"/>
  <c r="H111" i="8" s="1"/>
  <c r="G112" i="8"/>
  <c r="H112" i="8" s="1"/>
  <c r="G113" i="8"/>
  <c r="H113" i="8" s="1"/>
  <c r="G114" i="8"/>
  <c r="H114" i="8" s="1"/>
  <c r="G115" i="8"/>
  <c r="H115" i="8" s="1"/>
  <c r="F115" i="7"/>
  <c r="F220" i="7" s="1"/>
  <c r="E115" i="7"/>
  <c r="E220" i="7" s="1"/>
  <c r="B221" i="7"/>
  <c r="F110" i="6"/>
  <c r="B111" i="6"/>
  <c r="E110" i="6"/>
  <c r="H220" i="8" l="1"/>
  <c r="L19" i="8" s="1"/>
  <c r="D224" i="7"/>
  <c r="L20" i="7" s="1"/>
  <c r="D223" i="7"/>
  <c r="B112" i="6"/>
  <c r="E111" i="6"/>
  <c r="F111" i="6"/>
  <c r="G20" i="7" l="1"/>
  <c r="H20" i="7" s="1"/>
  <c r="G21" i="7"/>
  <c r="H21" i="7" s="1"/>
  <c r="G22" i="7"/>
  <c r="H22" i="7" s="1"/>
  <c r="G23" i="7"/>
  <c r="H23" i="7" s="1"/>
  <c r="G24" i="7"/>
  <c r="H24" i="7" s="1"/>
  <c r="G25" i="7"/>
  <c r="H25" i="7" s="1"/>
  <c r="G26" i="7"/>
  <c r="H26" i="7" s="1"/>
  <c r="G27" i="7"/>
  <c r="H27" i="7" s="1"/>
  <c r="G28" i="7"/>
  <c r="H28" i="7" s="1"/>
  <c r="G29" i="7"/>
  <c r="H29" i="7" s="1"/>
  <c r="G30" i="7"/>
  <c r="H30" i="7" s="1"/>
  <c r="G31" i="7"/>
  <c r="H31" i="7" s="1"/>
  <c r="G32" i="7"/>
  <c r="H32" i="7" s="1"/>
  <c r="G33" i="7"/>
  <c r="H33" i="7" s="1"/>
  <c r="G34" i="7"/>
  <c r="H34" i="7" s="1"/>
  <c r="G35" i="7"/>
  <c r="H35" i="7" s="1"/>
  <c r="G36" i="7"/>
  <c r="H36" i="7" s="1"/>
  <c r="G37" i="7"/>
  <c r="H37" i="7" s="1"/>
  <c r="G38" i="7"/>
  <c r="H38" i="7" s="1"/>
  <c r="G39" i="7"/>
  <c r="H39" i="7" s="1"/>
  <c r="G40" i="7"/>
  <c r="H40" i="7" s="1"/>
  <c r="G41" i="7"/>
  <c r="H41" i="7" s="1"/>
  <c r="G42" i="7"/>
  <c r="H42" i="7" s="1"/>
  <c r="G43" i="7"/>
  <c r="H43" i="7" s="1"/>
  <c r="G44" i="7"/>
  <c r="H44" i="7" s="1"/>
  <c r="G45" i="7"/>
  <c r="H45" i="7" s="1"/>
  <c r="G46" i="7"/>
  <c r="H46" i="7" s="1"/>
  <c r="G47" i="7"/>
  <c r="H47" i="7" s="1"/>
  <c r="G48" i="7"/>
  <c r="H48" i="7" s="1"/>
  <c r="G49" i="7"/>
  <c r="H49" i="7" s="1"/>
  <c r="G50" i="7"/>
  <c r="H50" i="7" s="1"/>
  <c r="G51" i="7"/>
  <c r="H51" i="7" s="1"/>
  <c r="G52" i="7"/>
  <c r="H52" i="7" s="1"/>
  <c r="G53" i="7"/>
  <c r="H53" i="7" s="1"/>
  <c r="G54" i="7"/>
  <c r="H54" i="7" s="1"/>
  <c r="G55" i="7"/>
  <c r="H55" i="7" s="1"/>
  <c r="G56" i="7"/>
  <c r="H56" i="7" s="1"/>
  <c r="G57" i="7"/>
  <c r="H57" i="7" s="1"/>
  <c r="G58" i="7"/>
  <c r="H58" i="7" s="1"/>
  <c r="G59" i="7"/>
  <c r="H59" i="7" s="1"/>
  <c r="G60" i="7"/>
  <c r="H60" i="7" s="1"/>
  <c r="G61" i="7"/>
  <c r="H61" i="7" s="1"/>
  <c r="G62" i="7"/>
  <c r="H62" i="7" s="1"/>
  <c r="G63" i="7"/>
  <c r="H63" i="7" s="1"/>
  <c r="G64" i="7"/>
  <c r="H64" i="7" s="1"/>
  <c r="G65" i="7"/>
  <c r="H65" i="7" s="1"/>
  <c r="G66" i="7"/>
  <c r="H66" i="7" s="1"/>
  <c r="G67" i="7"/>
  <c r="H67" i="7" s="1"/>
  <c r="G68" i="7"/>
  <c r="H68" i="7" s="1"/>
  <c r="G69" i="7"/>
  <c r="H69" i="7" s="1"/>
  <c r="G70" i="7"/>
  <c r="H70" i="7" s="1"/>
  <c r="G71" i="7"/>
  <c r="H71" i="7" s="1"/>
  <c r="G72" i="7"/>
  <c r="H72" i="7" s="1"/>
  <c r="G73" i="7"/>
  <c r="H73" i="7" s="1"/>
  <c r="G74" i="7"/>
  <c r="H74" i="7" s="1"/>
  <c r="G75" i="7"/>
  <c r="H75" i="7" s="1"/>
  <c r="G76" i="7"/>
  <c r="H76" i="7" s="1"/>
  <c r="G77" i="7"/>
  <c r="H77" i="7" s="1"/>
  <c r="G78" i="7"/>
  <c r="H78" i="7" s="1"/>
  <c r="G79" i="7"/>
  <c r="H79" i="7" s="1"/>
  <c r="G80" i="7"/>
  <c r="H80" i="7" s="1"/>
  <c r="G81" i="7"/>
  <c r="H81" i="7" s="1"/>
  <c r="G82" i="7"/>
  <c r="H82" i="7" s="1"/>
  <c r="G83" i="7"/>
  <c r="H83" i="7" s="1"/>
  <c r="G84" i="7"/>
  <c r="H84" i="7" s="1"/>
  <c r="G85" i="7"/>
  <c r="H85" i="7" s="1"/>
  <c r="G86" i="7"/>
  <c r="H86" i="7" s="1"/>
  <c r="G87" i="7"/>
  <c r="H87" i="7" s="1"/>
  <c r="G88" i="7"/>
  <c r="H88" i="7" s="1"/>
  <c r="G89" i="7"/>
  <c r="H89" i="7" s="1"/>
  <c r="G90" i="7"/>
  <c r="H90" i="7" s="1"/>
  <c r="G91" i="7"/>
  <c r="H91" i="7" s="1"/>
  <c r="G92" i="7"/>
  <c r="H92" i="7" s="1"/>
  <c r="G93" i="7"/>
  <c r="H93" i="7" s="1"/>
  <c r="G94" i="7"/>
  <c r="H94" i="7" s="1"/>
  <c r="G95" i="7"/>
  <c r="H95" i="7" s="1"/>
  <c r="G96" i="7"/>
  <c r="H96" i="7" s="1"/>
  <c r="G97" i="7"/>
  <c r="H97" i="7" s="1"/>
  <c r="G98" i="7"/>
  <c r="H98" i="7" s="1"/>
  <c r="G99" i="7"/>
  <c r="H99" i="7" s="1"/>
  <c r="G100" i="7"/>
  <c r="H100" i="7" s="1"/>
  <c r="G101" i="7"/>
  <c r="H101" i="7" s="1"/>
  <c r="G102" i="7"/>
  <c r="H102" i="7" s="1"/>
  <c r="G103" i="7"/>
  <c r="H103" i="7" s="1"/>
  <c r="G104" i="7"/>
  <c r="H104" i="7" s="1"/>
  <c r="G105" i="7"/>
  <c r="H105" i="7" s="1"/>
  <c r="G106" i="7"/>
  <c r="H106" i="7" s="1"/>
  <c r="G107" i="7"/>
  <c r="H107" i="7" s="1"/>
  <c r="G108" i="7"/>
  <c r="H108" i="7" s="1"/>
  <c r="G109" i="7"/>
  <c r="H109" i="7" s="1"/>
  <c r="G110" i="7"/>
  <c r="H110" i="7" s="1"/>
  <c r="G111" i="7"/>
  <c r="H111" i="7" s="1"/>
  <c r="G112" i="7"/>
  <c r="H112" i="7" s="1"/>
  <c r="G113" i="7"/>
  <c r="H113" i="7" s="1"/>
  <c r="G114" i="7"/>
  <c r="H114" i="7" s="1"/>
  <c r="G115" i="7"/>
  <c r="H115" i="7" s="1"/>
  <c r="B113" i="6"/>
  <c r="F112" i="6"/>
  <c r="E112" i="6"/>
  <c r="H220" i="7" l="1"/>
  <c r="L19" i="7" s="1"/>
  <c r="E113" i="6"/>
  <c r="B114" i="6"/>
  <c r="F113" i="6"/>
  <c r="F114" i="6" l="1"/>
  <c r="E114" i="6"/>
  <c r="B115" i="6"/>
  <c r="F115" i="6" l="1"/>
  <c r="F220" i="6" s="1"/>
  <c r="E115" i="6"/>
  <c r="E220" i="6" s="1"/>
  <c r="B221" i="6"/>
  <c r="D224" i="6" l="1"/>
  <c r="L20" i="6" s="1"/>
  <c r="D223" i="6"/>
  <c r="G37" i="6" l="1"/>
  <c r="H37" i="6" s="1"/>
  <c r="G31" i="6"/>
  <c r="H31" i="6" s="1"/>
  <c r="G33" i="6"/>
  <c r="H33" i="6" s="1"/>
  <c r="G34" i="6"/>
  <c r="H34" i="6" s="1"/>
  <c r="G39" i="6"/>
  <c r="H39" i="6" s="1"/>
  <c r="G27" i="6"/>
  <c r="H27" i="6" s="1"/>
  <c r="G44" i="6"/>
  <c r="H44" i="6" s="1"/>
  <c r="G25" i="6"/>
  <c r="H25" i="6" s="1"/>
  <c r="G32" i="6"/>
  <c r="H32" i="6" s="1"/>
  <c r="G42" i="6"/>
  <c r="H42" i="6" s="1"/>
  <c r="G29" i="6"/>
  <c r="H29" i="6" s="1"/>
  <c r="G43" i="6"/>
  <c r="H43" i="6" s="1"/>
  <c r="G24" i="6"/>
  <c r="H24" i="6" s="1"/>
  <c r="G38" i="6"/>
  <c r="H38" i="6" s="1"/>
  <c r="G23" i="6"/>
  <c r="H23" i="6" s="1"/>
  <c r="G30" i="6"/>
  <c r="H30" i="6" s="1"/>
  <c r="G36" i="6"/>
  <c r="H36" i="6" s="1"/>
  <c r="G46" i="6"/>
  <c r="H46" i="6" s="1"/>
  <c r="G28" i="6"/>
  <c r="H28" i="6" s="1"/>
  <c r="G21" i="6"/>
  <c r="H21" i="6" s="1"/>
  <c r="G40" i="6"/>
  <c r="H40" i="6" s="1"/>
  <c r="G35" i="6"/>
  <c r="H35" i="6" s="1"/>
  <c r="G41" i="6"/>
  <c r="H41" i="6" s="1"/>
  <c r="G22" i="6"/>
  <c r="H22" i="6" s="1"/>
  <c r="G20" i="6"/>
  <c r="H20" i="6" s="1"/>
  <c r="G45" i="6"/>
  <c r="H45" i="6" s="1"/>
  <c r="G26" i="6"/>
  <c r="H26" i="6" s="1"/>
  <c r="G47" i="6"/>
  <c r="H47" i="6" s="1"/>
  <c r="G48" i="6"/>
  <c r="H48" i="6" s="1"/>
  <c r="G49" i="6"/>
  <c r="H49" i="6" s="1"/>
  <c r="G50" i="6"/>
  <c r="H50" i="6" s="1"/>
  <c r="G51" i="6"/>
  <c r="H51" i="6" s="1"/>
  <c r="G52" i="6"/>
  <c r="H52" i="6" s="1"/>
  <c r="G53" i="6"/>
  <c r="H53" i="6" s="1"/>
  <c r="G54" i="6"/>
  <c r="H54" i="6" s="1"/>
  <c r="G55" i="6"/>
  <c r="H55" i="6" s="1"/>
  <c r="G56" i="6"/>
  <c r="H56" i="6" s="1"/>
  <c r="G57" i="6"/>
  <c r="H57" i="6" s="1"/>
  <c r="G58" i="6"/>
  <c r="H58" i="6" s="1"/>
  <c r="G59" i="6"/>
  <c r="H59" i="6" s="1"/>
  <c r="G60" i="6"/>
  <c r="H60" i="6" s="1"/>
  <c r="G61" i="6"/>
  <c r="H61" i="6" s="1"/>
  <c r="G62" i="6"/>
  <c r="H62" i="6" s="1"/>
  <c r="G63" i="6"/>
  <c r="H63" i="6" s="1"/>
  <c r="G64" i="6"/>
  <c r="H64" i="6" s="1"/>
  <c r="G65" i="6"/>
  <c r="H65" i="6" s="1"/>
  <c r="G66" i="6"/>
  <c r="H66" i="6" s="1"/>
  <c r="G67" i="6"/>
  <c r="H67" i="6" s="1"/>
  <c r="G68" i="6"/>
  <c r="H68" i="6" s="1"/>
  <c r="G69" i="6"/>
  <c r="H69" i="6" s="1"/>
  <c r="G70" i="6"/>
  <c r="H70" i="6" s="1"/>
  <c r="G71" i="6"/>
  <c r="H71" i="6" s="1"/>
  <c r="G72" i="6"/>
  <c r="H72" i="6" s="1"/>
  <c r="G73" i="6"/>
  <c r="H73" i="6" s="1"/>
  <c r="G74" i="6"/>
  <c r="H74" i="6" s="1"/>
  <c r="G75" i="6"/>
  <c r="H75" i="6" s="1"/>
  <c r="G76" i="6"/>
  <c r="H76" i="6" s="1"/>
  <c r="G77" i="6"/>
  <c r="H77" i="6" s="1"/>
  <c r="G78" i="6"/>
  <c r="H78" i="6" s="1"/>
  <c r="G79" i="6"/>
  <c r="H79" i="6" s="1"/>
  <c r="G80" i="6"/>
  <c r="H80" i="6" s="1"/>
  <c r="G81" i="6"/>
  <c r="H81" i="6" s="1"/>
  <c r="G82" i="6"/>
  <c r="H82" i="6" s="1"/>
  <c r="G83" i="6"/>
  <c r="H83" i="6" s="1"/>
  <c r="G84" i="6"/>
  <c r="H84" i="6" s="1"/>
  <c r="G85" i="6"/>
  <c r="H85" i="6" s="1"/>
  <c r="G86" i="6"/>
  <c r="H86" i="6" s="1"/>
  <c r="G87" i="6"/>
  <c r="H87" i="6" s="1"/>
  <c r="G88" i="6"/>
  <c r="H88" i="6" s="1"/>
  <c r="G89" i="6"/>
  <c r="H89" i="6" s="1"/>
  <c r="G90" i="6"/>
  <c r="H90" i="6" s="1"/>
  <c r="G91" i="6"/>
  <c r="H91" i="6" s="1"/>
  <c r="G92" i="6"/>
  <c r="H92" i="6" s="1"/>
  <c r="G93" i="6"/>
  <c r="H93" i="6" s="1"/>
  <c r="G94" i="6"/>
  <c r="H94" i="6" s="1"/>
  <c r="G95" i="6"/>
  <c r="H95" i="6" s="1"/>
  <c r="G96" i="6"/>
  <c r="H96" i="6" s="1"/>
  <c r="G97" i="6"/>
  <c r="H97" i="6" s="1"/>
  <c r="G98" i="6"/>
  <c r="H98" i="6" s="1"/>
  <c r="G99" i="6"/>
  <c r="H99" i="6" s="1"/>
  <c r="G100" i="6"/>
  <c r="H100" i="6" s="1"/>
  <c r="G101" i="6"/>
  <c r="H101" i="6" s="1"/>
  <c r="G102" i="6"/>
  <c r="H102" i="6" s="1"/>
  <c r="G103" i="6"/>
  <c r="H103" i="6" s="1"/>
  <c r="G104" i="6"/>
  <c r="H104" i="6" s="1"/>
  <c r="G105" i="6"/>
  <c r="H105" i="6" s="1"/>
  <c r="G106" i="6"/>
  <c r="H106" i="6" s="1"/>
  <c r="G107" i="6"/>
  <c r="H107" i="6" s="1"/>
  <c r="G108" i="6"/>
  <c r="H108" i="6" s="1"/>
  <c r="G109" i="6"/>
  <c r="H109" i="6" s="1"/>
  <c r="G110" i="6"/>
  <c r="H110" i="6" s="1"/>
  <c r="G111" i="6"/>
  <c r="H111" i="6" s="1"/>
  <c r="G112" i="6"/>
  <c r="H112" i="6" s="1"/>
  <c r="G113" i="6"/>
  <c r="H113" i="6" s="1"/>
  <c r="G114" i="6"/>
  <c r="H114" i="6" s="1"/>
  <c r="G115" i="6"/>
  <c r="H115" i="6" s="1"/>
  <c r="H220" i="6" l="1"/>
  <c r="L19" i="6" s="1"/>
</calcChain>
</file>

<file path=xl/sharedStrings.xml><?xml version="1.0" encoding="utf-8"?>
<sst xmlns="http://schemas.openxmlformats.org/spreadsheetml/2006/main" count="629" uniqueCount="148">
  <si>
    <t>Tabular Estimate:</t>
  </si>
  <si>
    <t>Estimate from Photographic Guidance:</t>
  </si>
  <si>
    <t>n</t>
  </si>
  <si>
    <t>f</t>
  </si>
  <si>
    <t>Reach:</t>
  </si>
  <si>
    <t>Date:</t>
  </si>
  <si>
    <t>Yochum</t>
  </si>
  <si>
    <t>Tabular Guidance</t>
  </si>
  <si>
    <t>Page 2 of 2</t>
  </si>
  <si>
    <t>National Stream and Aquatic Ecology Center</t>
  </si>
  <si>
    <t>U.S. Forest Service</t>
  </si>
  <si>
    <t>Photographic Guidance</t>
  </si>
  <si>
    <t>Quasi-Quantitative:</t>
  </si>
  <si>
    <t>Fully Quantitative:</t>
  </si>
  <si>
    <t>Sources:</t>
  </si>
  <si>
    <t>y</t>
  </si>
  <si>
    <t>Use in Average? Enter "y"</t>
  </si>
  <si>
    <t>USGS (online photo guidance)</t>
  </si>
  <si>
    <t>Estimate</t>
  </si>
  <si>
    <t>m</t>
  </si>
  <si>
    <t>Page 1 of 2</t>
  </si>
  <si>
    <t>n/a</t>
  </si>
  <si>
    <t>0.000085 to 0.011</t>
  </si>
  <si>
    <t>0.002 to 0.039</t>
  </si>
  <si>
    <t>Slope (ft/ft)</t>
  </si>
  <si>
    <t>0.00049 to ~0.01</t>
  </si>
  <si>
    <r>
      <rPr>
        <b/>
        <i/>
        <sz val="11"/>
        <color theme="1"/>
        <rFont val="Calibri"/>
        <family val="2"/>
        <scheme val="minor"/>
      </rPr>
      <t>f</t>
    </r>
    <r>
      <rPr>
        <b/>
        <sz val="11"/>
        <color theme="1"/>
        <rFont val="Calibri"/>
        <family val="2"/>
        <scheme val="minor"/>
      </rPr>
      <t>:</t>
    </r>
  </si>
  <si>
    <r>
      <t xml:space="preserve">Overall Average </t>
    </r>
    <r>
      <rPr>
        <b/>
        <i/>
        <sz val="11"/>
        <color theme="1"/>
        <rFont val="Calibri"/>
        <family val="2"/>
        <scheme val="minor"/>
      </rPr>
      <t>n</t>
    </r>
    <r>
      <rPr>
        <b/>
        <sz val="11"/>
        <color theme="1"/>
        <rFont val="Calibri"/>
        <family val="2"/>
        <scheme val="minor"/>
      </rPr>
      <t>:</t>
    </r>
  </si>
  <si>
    <t>0.00429 to 0.0373</t>
  </si>
  <si>
    <t>Lee and Ferguson (2002)</t>
  </si>
  <si>
    <t>Bathurst (1985)</t>
  </si>
  <si>
    <t>Jarrett (1984)</t>
  </si>
  <si>
    <t>Griffiths (1981); rigid bed</t>
  </si>
  <si>
    <t>Hey (1979); a = 12.72</t>
  </si>
  <si>
    <t>Limerinos (1970)</t>
  </si>
  <si>
    <t>Method [Fit]</t>
  </si>
  <si>
    <t>[RMS error = ~34%]</t>
  </si>
  <si>
    <t>[ave. std. error = 28%]</t>
  </si>
  <si>
    <r>
      <t>[R</t>
    </r>
    <r>
      <rPr>
        <vertAlign val="superscript"/>
        <sz val="11"/>
        <color theme="1"/>
        <rFont val="Calibri"/>
        <family val="2"/>
        <scheme val="minor"/>
      </rPr>
      <t>2</t>
    </r>
    <r>
      <rPr>
        <sz val="11"/>
        <color theme="1"/>
        <rFont val="Calibri"/>
        <family val="2"/>
        <scheme val="minor"/>
      </rPr>
      <t>=0.59]</t>
    </r>
  </si>
  <si>
    <t>0.027 to 0.184</t>
  </si>
  <si>
    <t>[RMS error = 19%]</t>
  </si>
  <si>
    <t>Yochum et al. (2012)</t>
  </si>
  <si>
    <r>
      <t xml:space="preserve">Arcement and Schneider (1989) </t>
    </r>
    <r>
      <rPr>
        <b/>
        <i/>
        <sz val="11"/>
        <color theme="1"/>
        <rFont val="Calibri"/>
        <family val="2"/>
        <scheme val="minor"/>
      </rPr>
      <t>n</t>
    </r>
    <r>
      <rPr>
        <b/>
        <sz val="11"/>
        <color theme="1"/>
        <rFont val="Calibri"/>
        <family val="2"/>
        <scheme val="minor"/>
      </rPr>
      <t>:</t>
    </r>
  </si>
  <si>
    <t>Griffiths (1981)</t>
  </si>
  <si>
    <t>Hey (1979)</t>
  </si>
  <si>
    <t>Arcement and Schneider (1989):</t>
  </si>
  <si>
    <t>0.00038 to 0.039</t>
  </si>
  <si>
    <r>
      <t>[R</t>
    </r>
    <r>
      <rPr>
        <vertAlign val="superscript"/>
        <sz val="11"/>
        <color theme="1"/>
        <rFont val="Calibri"/>
        <family val="2"/>
        <scheme val="minor"/>
      </rPr>
      <t>2</t>
    </r>
    <r>
      <rPr>
        <sz val="11"/>
        <color theme="1"/>
        <rFont val="Calibri"/>
        <family val="2"/>
        <scheme val="minor"/>
      </rPr>
      <t>=0.77]</t>
    </r>
  </si>
  <si>
    <t>Rickenmann and Recking (2011)</t>
  </si>
  <si>
    <r>
      <t>Lee and Ferguson (2002)</t>
    </r>
    <r>
      <rPr>
        <b/>
        <vertAlign val="superscript"/>
        <sz val="11"/>
        <color theme="1"/>
        <rFont val="Calibri"/>
        <family val="2"/>
        <scheme val="minor"/>
      </rPr>
      <t>(4)</t>
    </r>
  </si>
  <si>
    <t>Location (ft)</t>
  </si>
  <si>
    <t>Elevation (ft)</t>
  </si>
  <si>
    <t>Thalweg Longitudinal Profile</t>
  </si>
  <si>
    <t>Count</t>
  </si>
  <si>
    <t>sums:</t>
  </si>
  <si>
    <t>x^2</t>
  </si>
  <si>
    <t>xy</t>
  </si>
  <si>
    <t>y=a+b(x)</t>
  </si>
  <si>
    <t>a:</t>
  </si>
  <si>
    <t>b:</t>
  </si>
  <si>
    <t>Cnt:</t>
  </si>
  <si>
    <t>x</t>
  </si>
  <si>
    <t>average bed slope (ft/ft):</t>
  </si>
  <si>
    <t>Regression</t>
  </si>
  <si>
    <t>Residual (ft)</t>
  </si>
  <si>
    <t>std dev:</t>
  </si>
  <si>
    <r>
      <t>σ</t>
    </r>
    <r>
      <rPr>
        <vertAlign val="subscript"/>
        <sz val="11"/>
        <color theme="1"/>
        <rFont val="Calibri"/>
        <family val="2"/>
      </rPr>
      <t>z</t>
    </r>
    <r>
      <rPr>
        <sz val="11"/>
        <color theme="1"/>
        <rFont val="Calibri"/>
        <family val="2"/>
      </rPr>
      <t xml:space="preserve"> (ft):</t>
    </r>
  </si>
  <si>
    <t>Aberle and Smart (2003); in flume</t>
  </si>
  <si>
    <t>Aberle and Smart (2003)</t>
  </si>
  <si>
    <t>Brunner (2016): pp 3-14</t>
  </si>
  <si>
    <t>Yochum et al. (2014): high gradient</t>
  </si>
  <si>
    <t>Hicks and Mason (1991)</t>
  </si>
  <si>
    <t>Aldridge and Garrett (1973)</t>
  </si>
  <si>
    <t>Barnes (1967)</t>
  </si>
  <si>
    <t>Arcement and Schneider (1989)</t>
  </si>
  <si>
    <r>
      <t>Large Wood in Steps? (y/n)</t>
    </r>
    <r>
      <rPr>
        <b/>
        <vertAlign val="superscript"/>
        <sz val="11"/>
        <color theme="1"/>
        <rFont val="Calibri"/>
        <family val="2"/>
      </rPr>
      <t>(c)</t>
    </r>
    <r>
      <rPr>
        <b/>
        <sz val="11"/>
        <color theme="1"/>
        <rFont val="Calibri"/>
        <family val="2"/>
      </rPr>
      <t>:</t>
    </r>
  </si>
  <si>
    <r>
      <t xml:space="preserve">Quantitative Average </t>
    </r>
    <r>
      <rPr>
        <b/>
        <i/>
        <sz val="11"/>
        <color theme="1"/>
        <rFont val="Calibri"/>
        <family val="2"/>
        <scheme val="minor"/>
      </rPr>
      <t>n</t>
    </r>
    <r>
      <rPr>
        <b/>
        <vertAlign val="superscript"/>
        <sz val="11"/>
        <color theme="1"/>
        <rFont val="Calibri"/>
        <family val="2"/>
        <scheme val="minor"/>
      </rPr>
      <t>(1)</t>
    </r>
    <r>
      <rPr>
        <b/>
        <sz val="11"/>
        <color theme="1"/>
        <rFont val="Calibri"/>
        <family val="2"/>
        <scheme val="minor"/>
      </rPr>
      <t>:</t>
    </r>
  </si>
  <si>
    <r>
      <rPr>
        <b/>
        <i/>
        <sz val="11"/>
        <color theme="1"/>
        <rFont val="Calibri"/>
        <family val="2"/>
        <scheme val="minor"/>
      </rPr>
      <t xml:space="preserve">f </t>
    </r>
    <r>
      <rPr>
        <b/>
        <vertAlign val="superscript"/>
        <sz val="11"/>
        <color theme="1"/>
        <rFont val="Calibri"/>
        <family val="2"/>
        <scheme val="minor"/>
      </rPr>
      <t>(1)</t>
    </r>
    <r>
      <rPr>
        <b/>
        <sz val="11"/>
        <color theme="1"/>
        <rFont val="Calibri"/>
        <family val="2"/>
        <scheme val="minor"/>
      </rPr>
      <t>:</t>
    </r>
  </si>
  <si>
    <r>
      <t>Relative Submergence</t>
    </r>
    <r>
      <rPr>
        <b/>
        <vertAlign val="superscript"/>
        <sz val="11"/>
        <color theme="1"/>
        <rFont val="Calibri"/>
        <family val="2"/>
        <scheme val="minor"/>
      </rPr>
      <t>(3)</t>
    </r>
  </si>
  <si>
    <r>
      <t>Relative Sub.</t>
    </r>
    <r>
      <rPr>
        <b/>
        <vertAlign val="superscript"/>
        <sz val="11"/>
        <color theme="1"/>
        <rFont val="Calibri"/>
        <family val="2"/>
        <scheme val="minor"/>
      </rPr>
      <t>(3)</t>
    </r>
  </si>
  <si>
    <t>0.02 to 0.10</t>
  </si>
  <si>
    <t>0.02 to 0.20</t>
  </si>
  <si>
    <t>Tool developed by: Steven E. Yochum, PhD, PE, Hydrologist</t>
  </si>
  <si>
    <t>Instructions:</t>
  </si>
  <si>
    <t>Base</t>
  </si>
  <si>
    <t>Variation in X-S</t>
  </si>
  <si>
    <t>Effect of Obstruction</t>
  </si>
  <si>
    <t>Amount of Vegetation</t>
  </si>
  <si>
    <t>Degree of Irrigularity</t>
  </si>
  <si>
    <t>Degree of Meandering</t>
  </si>
  <si>
    <t>Stream Name:</t>
  </si>
  <si>
    <r>
      <t xml:space="preserve">Flow resistance in stream channels is due to roughness induced by bed and bank grain material, bedforms (such as dunes and step pools), planform, vegetation, large instream wood, and other obstructions. Flow resistance coefficient estimation (Manning's </t>
    </r>
    <r>
      <rPr>
        <i/>
        <sz val="11"/>
        <color theme="1"/>
        <rFont val="Calibri"/>
        <family val="2"/>
        <scheme val="minor"/>
      </rPr>
      <t>n</t>
    </r>
    <r>
      <rPr>
        <sz val="11"/>
        <color theme="1"/>
        <rFont val="Calibri"/>
        <family val="2"/>
        <scheme val="minor"/>
      </rPr>
      <t xml:space="preserve">, Darcy-Weisbach </t>
    </r>
    <r>
      <rPr>
        <i/>
        <sz val="11"/>
        <color theme="1"/>
        <rFont val="Calibri"/>
        <family val="2"/>
        <scheme val="minor"/>
      </rPr>
      <t>f</t>
    </r>
    <r>
      <rPr>
        <sz val="11"/>
        <color theme="1"/>
        <rFont val="Calibri"/>
        <family val="2"/>
        <scheme val="minor"/>
      </rPr>
      <t xml:space="preserve">) is approximate, requiring redundancy (steps 1 through 3) for confidence in the implimented values. Dependence on quantitative methods alone is not recommended since utilized reaches in the derivisions were intentionally selected to have little influence from sinuosity, instream large wood, streambank vegetation, bank irregularities, obstructions, etc.; these types of flow resistance are not lumped into the quantitative estimates. Also, flow resistance coefficients should be computed at the flow magnitude of interest for the objectives of the analysis, specifically at high, bankfull, or low flow. </t>
    </r>
  </si>
  <si>
    <t>This spreadsheet has been reviewed for accuracy.  However, the ultimate responsibility for flow resistance estimates remains with the user.</t>
  </si>
  <si>
    <r>
      <t xml:space="preserve">Reach </t>
    </r>
    <r>
      <rPr>
        <b/>
        <i/>
        <sz val="11"/>
        <color theme="1"/>
        <rFont val="Calibri"/>
        <family val="2"/>
        <scheme val="minor"/>
      </rPr>
      <t>D</t>
    </r>
    <r>
      <rPr>
        <b/>
        <i/>
        <vertAlign val="subscript"/>
        <sz val="11"/>
        <color theme="1"/>
        <rFont val="Calibri"/>
        <family val="2"/>
        <scheme val="minor"/>
      </rPr>
      <t>50</t>
    </r>
    <r>
      <rPr>
        <b/>
        <sz val="11"/>
        <color theme="1"/>
        <rFont val="Calibri"/>
        <family val="2"/>
        <scheme val="minor"/>
      </rPr>
      <t xml:space="preserve">, </t>
    </r>
    <r>
      <rPr>
        <b/>
        <i/>
        <sz val="11"/>
        <color theme="1"/>
        <rFont val="Calibri"/>
        <family val="2"/>
        <scheme val="minor"/>
      </rPr>
      <t>D</t>
    </r>
    <r>
      <rPr>
        <b/>
        <i/>
        <vertAlign val="subscript"/>
        <sz val="11"/>
        <color theme="1"/>
        <rFont val="Calibri"/>
        <family val="2"/>
        <scheme val="minor"/>
      </rPr>
      <t>84</t>
    </r>
    <r>
      <rPr>
        <b/>
        <vertAlign val="subscript"/>
        <sz val="11"/>
        <color theme="1"/>
        <rFont val="Calibri"/>
        <family val="2"/>
        <scheme val="minor"/>
      </rPr>
      <t xml:space="preserve"> </t>
    </r>
    <r>
      <rPr>
        <b/>
        <sz val="11"/>
        <color theme="1"/>
        <rFont val="Calibri"/>
        <family val="2"/>
        <scheme val="minor"/>
      </rPr>
      <t>(mm):</t>
    </r>
  </si>
  <si>
    <r>
      <t xml:space="preserve">Hydraulic Radius, </t>
    </r>
    <r>
      <rPr>
        <b/>
        <i/>
        <sz val="11"/>
        <color theme="1"/>
        <rFont val="Calibri"/>
        <family val="2"/>
        <scheme val="minor"/>
      </rPr>
      <t>R</t>
    </r>
    <r>
      <rPr>
        <b/>
        <sz val="11"/>
        <color theme="1"/>
        <rFont val="Calibri"/>
        <family val="2"/>
        <scheme val="minor"/>
      </rPr>
      <t xml:space="preserve">  (ft):</t>
    </r>
  </si>
  <si>
    <r>
      <t xml:space="preserve">Mean Flow Depth, </t>
    </r>
    <r>
      <rPr>
        <b/>
        <i/>
        <sz val="11"/>
        <color theme="1"/>
        <rFont val="Calibri"/>
        <family val="2"/>
      </rPr>
      <t>d</t>
    </r>
    <r>
      <rPr>
        <b/>
        <sz val="11"/>
        <color theme="1"/>
        <rFont val="Calibri"/>
        <family val="2"/>
      </rPr>
      <t xml:space="preserve"> (ft)</t>
    </r>
    <r>
      <rPr>
        <b/>
        <vertAlign val="superscript"/>
        <sz val="11"/>
        <color theme="1"/>
        <rFont val="Calibri"/>
        <family val="2"/>
      </rPr>
      <t>(b)</t>
    </r>
    <r>
      <rPr>
        <b/>
        <sz val="11"/>
        <color theme="1"/>
        <rFont val="Calibri"/>
        <family val="2"/>
      </rPr>
      <t>:</t>
    </r>
  </si>
  <si>
    <r>
      <t xml:space="preserve">Bedform Variation, </t>
    </r>
    <r>
      <rPr>
        <b/>
        <i/>
        <sz val="11"/>
        <color theme="1"/>
        <rFont val="Calibri"/>
        <family val="2"/>
      </rPr>
      <t>σ</t>
    </r>
    <r>
      <rPr>
        <b/>
        <i/>
        <vertAlign val="subscript"/>
        <sz val="11"/>
        <color theme="1"/>
        <rFont val="Calibri"/>
        <family val="2"/>
      </rPr>
      <t>z</t>
    </r>
    <r>
      <rPr>
        <b/>
        <sz val="11"/>
        <color theme="1"/>
        <rFont val="Calibri"/>
        <family val="2"/>
      </rPr>
      <t xml:space="preserve"> (ft)</t>
    </r>
    <r>
      <rPr>
        <b/>
        <vertAlign val="superscript"/>
        <sz val="11"/>
        <color theme="1"/>
        <rFont val="Calibri"/>
        <family val="2"/>
      </rPr>
      <t>(c)</t>
    </r>
    <r>
      <rPr>
        <b/>
        <sz val="11"/>
        <color theme="1"/>
        <rFont val="Calibri"/>
        <family val="2"/>
      </rPr>
      <t>:</t>
    </r>
  </si>
  <si>
    <r>
      <t xml:space="preserve">Median Thalweg Depth, </t>
    </r>
    <r>
      <rPr>
        <b/>
        <i/>
        <sz val="11"/>
        <color theme="1"/>
        <rFont val="Calibri"/>
        <family val="2"/>
      </rPr>
      <t>h</t>
    </r>
    <r>
      <rPr>
        <b/>
        <i/>
        <vertAlign val="subscript"/>
        <sz val="11"/>
        <color theme="1"/>
        <rFont val="Calibri"/>
        <family val="2"/>
      </rPr>
      <t>m</t>
    </r>
    <r>
      <rPr>
        <b/>
        <sz val="11"/>
        <color theme="1"/>
        <rFont val="Calibri"/>
        <family val="2"/>
      </rPr>
      <t xml:space="preserve"> (ft)</t>
    </r>
    <r>
      <rPr>
        <b/>
        <vertAlign val="superscript"/>
        <sz val="11"/>
        <color theme="1"/>
        <rFont val="Calibri"/>
        <family val="2"/>
      </rPr>
      <t>(c)</t>
    </r>
    <r>
      <rPr>
        <b/>
        <sz val="11"/>
        <color theme="1"/>
        <rFont val="Calibri"/>
        <family val="2"/>
      </rPr>
      <t>:</t>
    </r>
  </si>
  <si>
    <r>
      <t xml:space="preserve">Step </t>
    </r>
    <r>
      <rPr>
        <b/>
        <i/>
        <sz val="11"/>
        <color theme="1"/>
        <rFont val="Calibri"/>
        <family val="2"/>
        <scheme val="minor"/>
      </rPr>
      <t>D</t>
    </r>
    <r>
      <rPr>
        <b/>
        <i/>
        <vertAlign val="subscript"/>
        <sz val="11"/>
        <color theme="1"/>
        <rFont val="Calibri"/>
        <family val="2"/>
        <scheme val="minor"/>
      </rPr>
      <t>84</t>
    </r>
    <r>
      <rPr>
        <b/>
        <sz val="11"/>
        <color theme="1"/>
        <rFont val="Calibri"/>
        <family val="2"/>
        <scheme val="minor"/>
      </rPr>
      <t xml:space="preserve"> (mm)</t>
    </r>
    <r>
      <rPr>
        <b/>
        <vertAlign val="superscript"/>
        <sz val="11"/>
        <color theme="1"/>
        <rFont val="Calibri"/>
        <family val="2"/>
        <scheme val="minor"/>
      </rPr>
      <t>(a)</t>
    </r>
    <r>
      <rPr>
        <b/>
        <sz val="11"/>
        <color theme="1"/>
        <rFont val="Calibri"/>
        <family val="2"/>
        <scheme val="minor"/>
      </rPr>
      <t>:</t>
    </r>
  </si>
  <si>
    <r>
      <t xml:space="preserve">Stream Slope, </t>
    </r>
    <r>
      <rPr>
        <b/>
        <i/>
        <sz val="11"/>
        <color theme="1"/>
        <rFont val="Calibri"/>
        <family val="2"/>
        <scheme val="minor"/>
      </rPr>
      <t>S</t>
    </r>
    <r>
      <rPr>
        <b/>
        <sz val="11"/>
        <color theme="1"/>
        <rFont val="Calibri"/>
        <family val="2"/>
        <scheme val="minor"/>
      </rPr>
      <t xml:space="preserve"> (ft/ft):</t>
    </r>
  </si>
  <si>
    <r>
      <t xml:space="preserve">Slope, </t>
    </r>
    <r>
      <rPr>
        <b/>
        <i/>
        <sz val="11"/>
        <color theme="1"/>
        <rFont val="Calibri"/>
        <family val="2"/>
        <scheme val="minor"/>
      </rPr>
      <t>S</t>
    </r>
    <r>
      <rPr>
        <b/>
        <sz val="11"/>
        <color theme="1"/>
        <rFont val="Calibri"/>
        <family val="2"/>
        <scheme val="minor"/>
      </rPr>
      <t xml:space="preserve"> (ft/ft):</t>
    </r>
  </si>
  <si>
    <r>
      <rPr>
        <b/>
        <i/>
        <sz val="11"/>
        <color theme="1"/>
        <rFont val="Calibri"/>
        <family val="2"/>
        <scheme val="minor"/>
      </rPr>
      <t>R</t>
    </r>
    <r>
      <rPr>
        <b/>
        <sz val="11"/>
        <color theme="1"/>
        <rFont val="Calibri"/>
        <family val="2"/>
        <scheme val="minor"/>
      </rPr>
      <t xml:space="preserve">  (ft, m):</t>
    </r>
  </si>
  <si>
    <r>
      <rPr>
        <b/>
        <i/>
        <sz val="11"/>
        <color theme="1"/>
        <rFont val="Calibri"/>
        <family val="2"/>
        <scheme val="minor"/>
      </rPr>
      <t>d</t>
    </r>
    <r>
      <rPr>
        <b/>
        <sz val="11"/>
        <color theme="1"/>
        <rFont val="Calibri"/>
        <family val="2"/>
        <scheme val="minor"/>
      </rPr>
      <t xml:space="preserve"> (ft</t>
    </r>
    <r>
      <rPr>
        <b/>
        <vertAlign val="superscript"/>
        <sz val="11"/>
        <color theme="1"/>
        <rFont val="Calibri"/>
        <family val="2"/>
        <scheme val="minor"/>
      </rPr>
      <t>2</t>
    </r>
    <r>
      <rPr>
        <b/>
        <sz val="11"/>
        <color theme="1"/>
        <rFont val="Calibri"/>
        <family val="2"/>
        <scheme val="minor"/>
      </rPr>
      <t>, m</t>
    </r>
    <r>
      <rPr>
        <b/>
        <vertAlign val="superscript"/>
        <sz val="11"/>
        <color theme="1"/>
        <rFont val="Calibri"/>
        <family val="2"/>
        <scheme val="minor"/>
      </rPr>
      <t>2</t>
    </r>
    <r>
      <rPr>
        <b/>
        <sz val="11"/>
        <color theme="1"/>
        <rFont val="Calibri"/>
        <family val="2"/>
        <scheme val="minor"/>
      </rPr>
      <t>):</t>
    </r>
  </si>
  <si>
    <r>
      <rPr>
        <b/>
        <i/>
        <sz val="11"/>
        <color theme="1"/>
        <rFont val="Calibri"/>
        <family val="2"/>
      </rPr>
      <t>σ</t>
    </r>
    <r>
      <rPr>
        <b/>
        <i/>
        <vertAlign val="subscript"/>
        <sz val="11"/>
        <color theme="1"/>
        <rFont val="Calibri"/>
        <family val="2"/>
      </rPr>
      <t>z</t>
    </r>
    <r>
      <rPr>
        <b/>
        <sz val="11"/>
        <color theme="1"/>
        <rFont val="Calibri"/>
        <family val="2"/>
      </rPr>
      <t xml:space="preserve"> (ft, m):</t>
    </r>
  </si>
  <si>
    <r>
      <rPr>
        <b/>
        <i/>
        <sz val="11"/>
        <color theme="1"/>
        <rFont val="Calibri"/>
        <family val="2"/>
      </rPr>
      <t>h</t>
    </r>
    <r>
      <rPr>
        <b/>
        <i/>
        <vertAlign val="subscript"/>
        <sz val="11"/>
        <color theme="1"/>
        <rFont val="Calibri"/>
        <family val="2"/>
      </rPr>
      <t>m</t>
    </r>
    <r>
      <rPr>
        <b/>
        <sz val="11"/>
        <color theme="1"/>
        <rFont val="Calibri"/>
        <family val="2"/>
      </rPr>
      <t xml:space="preserve"> (ft, m):</t>
    </r>
  </si>
  <si>
    <r>
      <rPr>
        <i/>
        <sz val="11"/>
        <color theme="1"/>
        <rFont val="Calibri"/>
        <family val="2"/>
        <scheme val="minor"/>
      </rPr>
      <t>h</t>
    </r>
    <r>
      <rPr>
        <i/>
        <vertAlign val="subscript"/>
        <sz val="11"/>
        <color theme="1"/>
        <rFont val="Calibri"/>
        <family val="2"/>
        <scheme val="minor"/>
      </rPr>
      <t>m</t>
    </r>
    <r>
      <rPr>
        <i/>
        <sz val="11"/>
        <color theme="1"/>
        <rFont val="Calibri"/>
        <family val="2"/>
        <scheme val="minor"/>
      </rPr>
      <t>/</t>
    </r>
    <r>
      <rPr>
        <i/>
        <sz val="11"/>
        <color theme="1"/>
        <rFont val="Calibri"/>
        <family val="2"/>
      </rPr>
      <t>σ</t>
    </r>
    <r>
      <rPr>
        <i/>
        <vertAlign val="subscript"/>
        <sz val="11"/>
        <color theme="1"/>
        <rFont val="Calibri"/>
        <family val="2"/>
      </rPr>
      <t>z</t>
    </r>
    <r>
      <rPr>
        <sz val="11"/>
        <color theme="1"/>
        <rFont val="Calibri"/>
        <family val="2"/>
      </rPr>
      <t xml:space="preserve"> = 0.25 to 12</t>
    </r>
  </si>
  <si>
    <r>
      <rPr>
        <i/>
        <sz val="11"/>
        <color theme="1"/>
        <rFont val="Calibri"/>
        <family val="2"/>
        <scheme val="minor"/>
      </rPr>
      <t>d/D</t>
    </r>
    <r>
      <rPr>
        <i/>
        <vertAlign val="subscript"/>
        <sz val="11"/>
        <color theme="1"/>
        <rFont val="Calibri"/>
        <family val="2"/>
        <scheme val="minor"/>
      </rPr>
      <t>84</t>
    </r>
    <r>
      <rPr>
        <sz val="11"/>
        <color theme="1"/>
        <rFont val="Calibri"/>
        <family val="2"/>
        <scheme val="minor"/>
      </rPr>
      <t xml:space="preserve"> = 0.18 to ~100</t>
    </r>
  </si>
  <si>
    <r>
      <rPr>
        <i/>
        <sz val="11"/>
        <color theme="1"/>
        <rFont val="Calibri"/>
        <family val="2"/>
        <scheme val="minor"/>
      </rPr>
      <t>d/</t>
    </r>
    <r>
      <rPr>
        <i/>
        <sz val="11"/>
        <color theme="1"/>
        <rFont val="Calibri"/>
        <family val="2"/>
      </rPr>
      <t>σ</t>
    </r>
    <r>
      <rPr>
        <i/>
        <vertAlign val="subscript"/>
        <sz val="11"/>
        <color theme="1"/>
        <rFont val="Calibri"/>
        <family val="2"/>
      </rPr>
      <t>z</t>
    </r>
    <r>
      <rPr>
        <sz val="11"/>
        <color theme="1"/>
        <rFont val="Calibri"/>
        <family val="2"/>
      </rPr>
      <t xml:space="preserve"> = 1.2 to 12</t>
    </r>
  </si>
  <si>
    <r>
      <rPr>
        <i/>
        <sz val="11"/>
        <color theme="1"/>
        <rFont val="Calibri"/>
        <family val="2"/>
        <scheme val="minor"/>
      </rPr>
      <t>R/D</t>
    </r>
    <r>
      <rPr>
        <i/>
        <vertAlign val="subscript"/>
        <sz val="11"/>
        <color theme="1"/>
        <rFont val="Calibri"/>
        <family val="2"/>
        <scheme val="minor"/>
      </rPr>
      <t>84</t>
    </r>
    <r>
      <rPr>
        <sz val="11"/>
        <color theme="1"/>
        <rFont val="Calibri"/>
        <family val="2"/>
        <scheme val="minor"/>
      </rPr>
      <t>(step) = 0.1 to 1.4</t>
    </r>
  </si>
  <si>
    <r>
      <rPr>
        <i/>
        <sz val="11"/>
        <color theme="1"/>
        <rFont val="Calibri"/>
        <family val="2"/>
        <scheme val="minor"/>
      </rPr>
      <t>d/D</t>
    </r>
    <r>
      <rPr>
        <i/>
        <vertAlign val="subscript"/>
        <sz val="11"/>
        <color theme="1"/>
        <rFont val="Calibri"/>
        <family val="2"/>
        <scheme val="minor"/>
      </rPr>
      <t>84</t>
    </r>
    <r>
      <rPr>
        <sz val="11"/>
        <color theme="1"/>
        <rFont val="Calibri"/>
        <family val="2"/>
        <scheme val="minor"/>
      </rPr>
      <t xml:space="preserve"> = 0.71 to 11.4</t>
    </r>
  </si>
  <si>
    <r>
      <rPr>
        <i/>
        <sz val="11"/>
        <color theme="1"/>
        <rFont val="Calibri"/>
        <family val="2"/>
        <scheme val="minor"/>
      </rPr>
      <t>R/D</t>
    </r>
    <r>
      <rPr>
        <i/>
        <vertAlign val="subscript"/>
        <sz val="11"/>
        <color theme="1"/>
        <rFont val="Calibri"/>
        <family val="2"/>
        <scheme val="minor"/>
      </rPr>
      <t>50</t>
    </r>
    <r>
      <rPr>
        <sz val="11"/>
        <color theme="1"/>
        <rFont val="Calibri"/>
        <family val="2"/>
        <scheme val="minor"/>
      </rPr>
      <t xml:space="preserve"> = 1.8 to 181</t>
    </r>
  </si>
  <si>
    <r>
      <rPr>
        <i/>
        <sz val="11"/>
        <color theme="1"/>
        <rFont val="Calibri"/>
        <family val="2"/>
        <scheme val="minor"/>
      </rPr>
      <t>R/D</t>
    </r>
    <r>
      <rPr>
        <i/>
        <vertAlign val="subscript"/>
        <sz val="11"/>
        <color theme="1"/>
        <rFont val="Calibri"/>
        <family val="2"/>
        <scheme val="minor"/>
      </rPr>
      <t>84</t>
    </r>
    <r>
      <rPr>
        <sz val="11"/>
        <color theme="1"/>
        <rFont val="Calibri"/>
        <family val="2"/>
        <scheme val="minor"/>
      </rPr>
      <t xml:space="preserve"> = 0.8 to 25</t>
    </r>
  </si>
  <si>
    <r>
      <rPr>
        <i/>
        <sz val="11"/>
        <color theme="1"/>
        <rFont val="Calibri"/>
        <family val="2"/>
        <scheme val="minor"/>
      </rPr>
      <t>R/D</t>
    </r>
    <r>
      <rPr>
        <i/>
        <vertAlign val="subscript"/>
        <sz val="11"/>
        <color theme="1"/>
        <rFont val="Calibri"/>
        <family val="2"/>
        <scheme val="minor"/>
      </rPr>
      <t>84</t>
    </r>
    <r>
      <rPr>
        <sz val="11"/>
        <color theme="1"/>
        <rFont val="Calibri"/>
        <family val="2"/>
        <scheme val="minor"/>
      </rPr>
      <t xml:space="preserve"> = 1.1 to 69</t>
    </r>
  </si>
  <si>
    <r>
      <rPr>
        <b/>
        <i/>
        <sz val="11"/>
        <color theme="1"/>
        <rFont val="Calibri"/>
        <family val="2"/>
        <scheme val="minor"/>
      </rPr>
      <t>n</t>
    </r>
    <r>
      <rPr>
        <b/>
        <i/>
        <vertAlign val="subscript"/>
        <sz val="11"/>
        <color theme="1"/>
        <rFont val="Calibri"/>
        <family val="2"/>
        <scheme val="minor"/>
      </rPr>
      <t>b</t>
    </r>
    <r>
      <rPr>
        <b/>
        <vertAlign val="superscript"/>
        <sz val="11"/>
        <color theme="1"/>
        <rFont val="Calibri"/>
        <family val="2"/>
        <scheme val="minor"/>
      </rPr>
      <t>(2)</t>
    </r>
  </si>
  <si>
    <r>
      <rPr>
        <b/>
        <i/>
        <sz val="11"/>
        <color theme="1"/>
        <rFont val="Calibri"/>
        <family val="2"/>
        <scheme val="minor"/>
      </rPr>
      <t>n</t>
    </r>
    <r>
      <rPr>
        <b/>
        <i/>
        <vertAlign val="subscript"/>
        <sz val="11"/>
        <color theme="1"/>
        <rFont val="Calibri"/>
        <family val="2"/>
        <scheme val="minor"/>
      </rPr>
      <t>1</t>
    </r>
  </si>
  <si>
    <r>
      <rPr>
        <b/>
        <i/>
        <sz val="11"/>
        <color theme="1"/>
        <rFont val="Calibri"/>
        <family val="2"/>
        <scheme val="minor"/>
      </rPr>
      <t>n</t>
    </r>
    <r>
      <rPr>
        <b/>
        <i/>
        <vertAlign val="subscript"/>
        <sz val="11"/>
        <color theme="1"/>
        <rFont val="Calibri"/>
        <family val="2"/>
        <scheme val="minor"/>
      </rPr>
      <t>2</t>
    </r>
  </si>
  <si>
    <r>
      <rPr>
        <b/>
        <i/>
        <sz val="11"/>
        <color theme="1"/>
        <rFont val="Calibri"/>
        <family val="2"/>
        <scheme val="minor"/>
      </rPr>
      <t>n</t>
    </r>
    <r>
      <rPr>
        <b/>
        <i/>
        <vertAlign val="subscript"/>
        <sz val="11"/>
        <color theme="1"/>
        <rFont val="Calibri"/>
        <family val="2"/>
        <scheme val="minor"/>
      </rPr>
      <t>3</t>
    </r>
  </si>
  <si>
    <r>
      <rPr>
        <b/>
        <i/>
        <sz val="11"/>
        <color theme="1"/>
        <rFont val="Calibri"/>
        <family val="2"/>
        <scheme val="minor"/>
      </rPr>
      <t>n</t>
    </r>
    <r>
      <rPr>
        <b/>
        <i/>
        <vertAlign val="subscript"/>
        <sz val="11"/>
        <color theme="1"/>
        <rFont val="Calibri"/>
        <family val="2"/>
        <scheme val="minor"/>
      </rPr>
      <t>4</t>
    </r>
  </si>
  <si>
    <t>Practitioner:</t>
  </si>
  <si>
    <r>
      <rPr>
        <b/>
        <i/>
        <sz val="11"/>
        <color theme="1"/>
        <rFont val="Calibri"/>
        <family val="2"/>
        <scheme val="minor"/>
      </rPr>
      <t>D</t>
    </r>
    <r>
      <rPr>
        <b/>
        <i/>
        <vertAlign val="subscript"/>
        <sz val="11"/>
        <color theme="1"/>
        <rFont val="Calibri"/>
        <family val="2"/>
        <scheme val="minor"/>
      </rPr>
      <t>50</t>
    </r>
    <r>
      <rPr>
        <b/>
        <sz val="11"/>
        <color theme="1"/>
        <rFont val="Calibri"/>
        <family val="2"/>
        <scheme val="minor"/>
      </rPr>
      <t xml:space="preserve">, </t>
    </r>
    <r>
      <rPr>
        <b/>
        <i/>
        <sz val="11"/>
        <color theme="1"/>
        <rFont val="Calibri"/>
        <family val="2"/>
        <scheme val="minor"/>
      </rPr>
      <t>D</t>
    </r>
    <r>
      <rPr>
        <b/>
        <i/>
        <vertAlign val="subscript"/>
        <sz val="11"/>
        <color theme="1"/>
        <rFont val="Calibri"/>
        <family val="2"/>
        <scheme val="minor"/>
      </rPr>
      <t>84</t>
    </r>
    <r>
      <rPr>
        <b/>
        <vertAlign val="subscript"/>
        <sz val="11"/>
        <color theme="1"/>
        <rFont val="Calibri"/>
        <family val="2"/>
        <scheme val="minor"/>
      </rPr>
      <t xml:space="preserve">, </t>
    </r>
    <r>
      <rPr>
        <b/>
        <i/>
        <sz val="11"/>
        <color theme="1"/>
        <rFont val="Calibri"/>
        <family val="2"/>
        <scheme val="minor"/>
      </rPr>
      <t>D</t>
    </r>
    <r>
      <rPr>
        <b/>
        <i/>
        <vertAlign val="subscript"/>
        <sz val="11"/>
        <color theme="1"/>
        <rFont val="Calibri"/>
        <family val="2"/>
        <scheme val="minor"/>
      </rPr>
      <t>84,</t>
    </r>
    <r>
      <rPr>
        <b/>
        <vertAlign val="subscript"/>
        <sz val="11"/>
        <color theme="1"/>
        <rFont val="Calibri"/>
        <family val="2"/>
        <scheme val="minor"/>
      </rPr>
      <t xml:space="preserve">step </t>
    </r>
    <r>
      <rPr>
        <b/>
        <sz val="11"/>
        <color theme="1"/>
        <rFont val="Calibri"/>
        <family val="2"/>
        <scheme val="minor"/>
      </rPr>
      <t>(m):</t>
    </r>
  </si>
  <si>
    <t xml:space="preserve">Quantitative Prediction        </t>
  </si>
  <si>
    <t>Applicable Range</t>
  </si>
  <si>
    <t>0.00004 to 0.03</t>
  </si>
  <si>
    <t>Tool reviewed by: Julian A. Scott, Hydrolgist</t>
  </si>
  <si>
    <t># Data Points</t>
  </si>
  <si>
    <r>
      <t>Manning's n is typically between 0.1 to 0.3 at bankfull flow for step pool and cascade streams, which have channel slopes &gt;~3%. However, practitioners often under predict flow resistance in these higher-gradient streams. The Aberle and Smart (2003) and Yochum et al. (2012) flow resistance coefficient estimation methods utilize relative submergence based upon bedform irregularities instead of bed material gradation (such as the D</t>
    </r>
    <r>
      <rPr>
        <vertAlign val="subscript"/>
        <sz val="11"/>
        <color theme="1"/>
        <rFont val="Calibri"/>
        <family val="2"/>
        <scheme val="minor"/>
      </rPr>
      <t>84</t>
    </r>
    <r>
      <rPr>
        <sz val="11"/>
        <color theme="1"/>
        <rFont val="Calibri"/>
        <family val="2"/>
        <scheme val="minor"/>
      </rPr>
      <t>). This approach is necessary to properly quantify the higher flow resistance that is typical in steep alluvial streams, especially in streams where large instream wood is enhancing step heights.  In step pool and cascade streams, flow resistance is primarily due to spill resistance, from hydraulic jumps and wave drag on roughness elements protruding above the water surface. This is in contrast to lower-gradient channels were grain and form resistance are dominant. Relative bedform submergence is hence computed using the standard deviation of the residuals of the thalweg longitudinal bed profile (σ</t>
    </r>
    <r>
      <rPr>
        <vertAlign val="subscript"/>
        <sz val="11"/>
        <color theme="1"/>
        <rFont val="Calibri"/>
        <family val="2"/>
        <scheme val="minor"/>
      </rPr>
      <t>z</t>
    </r>
    <r>
      <rPr>
        <sz val="11"/>
        <color theme="1"/>
        <rFont val="Calibri"/>
        <family val="2"/>
        <scheme val="minor"/>
      </rPr>
      <t>). This spreadsheet was developed to help practitioners compute σ</t>
    </r>
    <r>
      <rPr>
        <vertAlign val="subscript"/>
        <sz val="11"/>
        <color theme="1"/>
        <rFont val="Calibri"/>
        <family val="2"/>
        <scheme val="minor"/>
      </rPr>
      <t>z</t>
    </r>
    <r>
      <rPr>
        <sz val="11"/>
        <color theme="1"/>
        <rFont val="Calibri"/>
        <family val="2"/>
        <scheme val="minor"/>
      </rPr>
      <t>.</t>
    </r>
  </si>
  <si>
    <t>Location (m)</t>
  </si>
  <si>
    <t>Elevation (m)</t>
  </si>
  <si>
    <t>Residual (m)</t>
  </si>
  <si>
    <r>
      <t>σ</t>
    </r>
    <r>
      <rPr>
        <vertAlign val="subscript"/>
        <sz val="11"/>
        <color theme="1"/>
        <rFont val="Calibri"/>
        <family val="2"/>
      </rPr>
      <t>z</t>
    </r>
    <r>
      <rPr>
        <sz val="11"/>
        <color theme="1"/>
        <rFont val="Calibri"/>
        <family val="2"/>
      </rPr>
      <t xml:space="preserve"> (m):</t>
    </r>
  </si>
  <si>
    <t>average bed slope (m/m):</t>
  </si>
  <si>
    <t>Arcement and Schneider (1989): p 4</t>
  </si>
  <si>
    <t>Aldridge and Garrett (1973): p 24</t>
  </si>
  <si>
    <t>(See technical summary report, TS-103, for more detailed instructions and references.)</t>
  </si>
  <si>
    <r>
      <t xml:space="preserve">Stream Slope, </t>
    </r>
    <r>
      <rPr>
        <b/>
        <i/>
        <sz val="11"/>
        <color theme="1"/>
        <rFont val="Calibri"/>
        <family val="2"/>
        <scheme val="minor"/>
      </rPr>
      <t>S</t>
    </r>
    <r>
      <rPr>
        <b/>
        <sz val="11"/>
        <color theme="1"/>
        <rFont val="Calibri"/>
        <family val="2"/>
        <scheme val="minor"/>
      </rPr>
      <t xml:space="preserve"> (m/m):</t>
    </r>
  </si>
  <si>
    <r>
      <t xml:space="preserve">Slope, </t>
    </r>
    <r>
      <rPr>
        <b/>
        <i/>
        <sz val="11"/>
        <color theme="1"/>
        <rFont val="Calibri"/>
        <family val="2"/>
        <scheme val="minor"/>
      </rPr>
      <t>S</t>
    </r>
    <r>
      <rPr>
        <b/>
        <sz val="11"/>
        <color theme="1"/>
        <rFont val="Calibri"/>
        <family val="2"/>
        <scheme val="minor"/>
      </rPr>
      <t xml:space="preserve"> (m/m):</t>
    </r>
  </si>
  <si>
    <r>
      <t xml:space="preserve">Hydraulic Radius, </t>
    </r>
    <r>
      <rPr>
        <b/>
        <i/>
        <sz val="11"/>
        <color theme="1"/>
        <rFont val="Calibri"/>
        <family val="2"/>
        <scheme val="minor"/>
      </rPr>
      <t>R</t>
    </r>
    <r>
      <rPr>
        <b/>
        <sz val="11"/>
        <color theme="1"/>
        <rFont val="Calibri"/>
        <family val="2"/>
        <scheme val="minor"/>
      </rPr>
      <t xml:space="preserve">  (m):</t>
    </r>
  </si>
  <si>
    <r>
      <t xml:space="preserve">Mean Flow Depth, </t>
    </r>
    <r>
      <rPr>
        <b/>
        <i/>
        <sz val="11"/>
        <color theme="1"/>
        <rFont val="Calibri"/>
        <family val="2"/>
      </rPr>
      <t>d</t>
    </r>
    <r>
      <rPr>
        <b/>
        <sz val="11"/>
        <color theme="1"/>
        <rFont val="Calibri"/>
        <family val="2"/>
      </rPr>
      <t xml:space="preserve"> (m)</t>
    </r>
    <r>
      <rPr>
        <b/>
        <vertAlign val="superscript"/>
        <sz val="11"/>
        <color theme="1"/>
        <rFont val="Calibri"/>
        <family val="2"/>
      </rPr>
      <t>(b)</t>
    </r>
    <r>
      <rPr>
        <b/>
        <sz val="11"/>
        <color theme="1"/>
        <rFont val="Calibri"/>
        <family val="2"/>
      </rPr>
      <t>:</t>
    </r>
  </si>
  <si>
    <r>
      <t xml:space="preserve">Bedform Variation, </t>
    </r>
    <r>
      <rPr>
        <b/>
        <i/>
        <sz val="11"/>
        <color theme="1"/>
        <rFont val="Calibri"/>
        <family val="2"/>
      </rPr>
      <t>σ</t>
    </r>
    <r>
      <rPr>
        <b/>
        <i/>
        <vertAlign val="subscript"/>
        <sz val="11"/>
        <color theme="1"/>
        <rFont val="Calibri"/>
        <family val="2"/>
      </rPr>
      <t>z</t>
    </r>
    <r>
      <rPr>
        <b/>
        <sz val="11"/>
        <color theme="1"/>
        <rFont val="Calibri"/>
        <family val="2"/>
      </rPr>
      <t xml:space="preserve"> (m)</t>
    </r>
    <r>
      <rPr>
        <b/>
        <vertAlign val="superscript"/>
        <sz val="11"/>
        <color theme="1"/>
        <rFont val="Calibri"/>
        <family val="2"/>
      </rPr>
      <t>(c)</t>
    </r>
    <r>
      <rPr>
        <b/>
        <sz val="11"/>
        <color theme="1"/>
        <rFont val="Calibri"/>
        <family val="2"/>
      </rPr>
      <t>:</t>
    </r>
  </si>
  <si>
    <r>
      <t xml:space="preserve">Median Thalweg Depth, </t>
    </r>
    <r>
      <rPr>
        <b/>
        <i/>
        <sz val="11"/>
        <color theme="1"/>
        <rFont val="Calibri"/>
        <family val="2"/>
      </rPr>
      <t>h</t>
    </r>
    <r>
      <rPr>
        <b/>
        <i/>
        <vertAlign val="subscript"/>
        <sz val="11"/>
        <color theme="1"/>
        <rFont val="Calibri"/>
        <family val="2"/>
      </rPr>
      <t>m</t>
    </r>
    <r>
      <rPr>
        <b/>
        <sz val="11"/>
        <color theme="1"/>
        <rFont val="Calibri"/>
        <family val="2"/>
      </rPr>
      <t xml:space="preserve"> (m)</t>
    </r>
    <r>
      <rPr>
        <b/>
        <vertAlign val="superscript"/>
        <sz val="11"/>
        <color theme="1"/>
        <rFont val="Calibri"/>
        <family val="2"/>
      </rPr>
      <t>(c)</t>
    </r>
    <r>
      <rPr>
        <b/>
        <sz val="11"/>
        <color theme="1"/>
        <rFont val="Calibri"/>
        <family val="2"/>
      </rPr>
      <t>:</t>
    </r>
  </si>
  <si>
    <t>First Creek</t>
  </si>
  <si>
    <t>Restoration Reach 2</t>
  </si>
  <si>
    <t>East St. Louis Creek</t>
  </si>
  <si>
    <t>Reach ESL-1</t>
  </si>
  <si>
    <r>
      <rPr>
        <b/>
        <sz val="9"/>
        <color theme="1"/>
        <rFont val="Calibri"/>
        <family val="2"/>
        <scheme val="minor"/>
      </rPr>
      <t xml:space="preserve">Note: </t>
    </r>
    <r>
      <rPr>
        <sz val="9"/>
        <color theme="1"/>
        <rFont val="Calibri"/>
        <family val="2"/>
        <scheme val="minor"/>
      </rPr>
      <t>Key references are provided in the spreadsheet package zip file or are available for download through the links provided in the references of the supporting technical summary report (TS-103).</t>
    </r>
  </si>
  <si>
    <r>
      <t>[</t>
    </r>
    <r>
      <rPr>
        <sz val="11"/>
        <color theme="1"/>
        <rFont val="Calibri"/>
        <family val="2"/>
        <scheme val="minor"/>
      </rPr>
      <t>R</t>
    </r>
    <r>
      <rPr>
        <vertAlign val="superscript"/>
        <sz val="11"/>
        <color theme="1"/>
        <rFont val="Calibri"/>
        <family val="2"/>
        <scheme val="minor"/>
      </rPr>
      <t>2</t>
    </r>
    <r>
      <rPr>
        <sz val="11"/>
        <color theme="1"/>
        <rFont val="Calibri"/>
        <family val="2"/>
        <scheme val="minor"/>
      </rPr>
      <t xml:space="preserve"> = 0.78; </t>
    </r>
    <r>
      <rPr>
        <i/>
        <sz val="11"/>
        <color theme="1"/>
        <rFont val="Calibri"/>
        <family val="2"/>
        <scheme val="minor"/>
      </rPr>
      <t>f</t>
    </r>
    <r>
      <rPr>
        <sz val="11"/>
        <color theme="1"/>
        <rFont val="Calibri"/>
        <family val="2"/>
        <scheme val="minor"/>
      </rPr>
      <t>: R</t>
    </r>
    <r>
      <rPr>
        <vertAlign val="superscript"/>
        <sz val="11"/>
        <color theme="1"/>
        <rFont val="Calibri"/>
        <family val="2"/>
        <scheme val="minor"/>
      </rPr>
      <t>2</t>
    </r>
    <r>
      <rPr>
        <sz val="11"/>
        <color theme="1"/>
        <rFont val="Calibri"/>
        <family val="2"/>
        <scheme val="minor"/>
      </rPr>
      <t xml:space="preserve"> = 0.82]</t>
    </r>
  </si>
  <si>
    <r>
      <t xml:space="preserve">Stream Channel Flow Resistance Coefficient Computation Tool </t>
    </r>
    <r>
      <rPr>
        <b/>
        <sz val="11"/>
        <color theme="1"/>
        <rFont val="Calibri"/>
        <family val="2"/>
        <scheme val="minor"/>
      </rPr>
      <t>(version 1.1, 2-2018)</t>
    </r>
  </si>
  <si>
    <r>
      <t>Stream Channel Flow Resistance Coefficient Computation Tool</t>
    </r>
    <r>
      <rPr>
        <b/>
        <sz val="11"/>
        <color theme="1"/>
        <rFont val="Calibri"/>
        <family val="2"/>
        <scheme val="minor"/>
      </rPr>
      <t xml:space="preserve"> (version 1.1, 2-2018)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</si>
</sst>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0.0"/>
    <numFmt numFmtId="167" formatCode="0.00000"/>
  </numFmts>
  <fonts count="28" x14ac:knownFonts="1">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b/>
      <sz val="14"/>
      <color theme="1"/>
      <name val="Calibri"/>
      <family val="2"/>
      <scheme val="minor"/>
    </font>
    <font>
      <b/>
      <vertAlign val="subscript"/>
      <sz val="11"/>
      <color theme="1"/>
      <name val="Calibri"/>
      <family val="2"/>
      <scheme val="minor"/>
    </font>
    <font>
      <b/>
      <vertAlign val="superscript"/>
      <sz val="11"/>
      <color theme="1"/>
      <name val="Calibri"/>
      <family val="2"/>
      <scheme val="minor"/>
    </font>
    <font>
      <b/>
      <sz val="11"/>
      <color theme="1"/>
      <name val="Calibri"/>
      <family val="2"/>
    </font>
    <font>
      <b/>
      <vertAlign val="superscript"/>
      <sz val="11"/>
      <color theme="1"/>
      <name val="Calibri"/>
      <family val="2"/>
    </font>
    <font>
      <u/>
      <sz val="11"/>
      <color theme="10"/>
      <name val="Calibri"/>
      <family val="2"/>
      <scheme val="minor"/>
    </font>
    <font>
      <b/>
      <i/>
      <sz val="10"/>
      <color theme="1"/>
      <name val="Calibri"/>
      <family val="2"/>
      <scheme val="minor"/>
    </font>
    <font>
      <b/>
      <i/>
      <sz val="11"/>
      <color theme="1"/>
      <name val="Calibri"/>
      <family val="2"/>
      <scheme val="minor"/>
    </font>
    <font>
      <vertAlign val="superscript"/>
      <sz val="11"/>
      <color theme="1"/>
      <name val="Calibri"/>
      <family val="2"/>
      <scheme val="minor"/>
    </font>
    <font>
      <vertAlign val="subscript"/>
      <sz val="11"/>
      <color theme="1"/>
      <name val="Calibri"/>
      <family val="2"/>
      <scheme val="minor"/>
    </font>
    <font>
      <sz val="11"/>
      <color theme="1"/>
      <name val="Calibri"/>
      <family val="2"/>
    </font>
    <font>
      <vertAlign val="subscript"/>
      <sz val="11"/>
      <color theme="1"/>
      <name val="Calibri"/>
      <family val="2"/>
    </font>
    <font>
      <i/>
      <sz val="9"/>
      <color theme="1"/>
      <name val="Calibri"/>
      <family val="2"/>
      <scheme val="minor"/>
    </font>
    <font>
      <b/>
      <u/>
      <sz val="11"/>
      <color theme="1"/>
      <name val="Calibri"/>
      <family val="2"/>
      <scheme val="minor"/>
    </font>
    <font>
      <sz val="9"/>
      <color theme="1"/>
      <name val="Calibri"/>
      <family val="2"/>
      <scheme val="minor"/>
    </font>
    <font>
      <sz val="8"/>
      <color theme="1"/>
      <name val="Calibri"/>
      <family val="2"/>
      <scheme val="minor"/>
    </font>
    <font>
      <b/>
      <i/>
      <vertAlign val="subscript"/>
      <sz val="11"/>
      <color theme="1"/>
      <name val="Calibri"/>
      <family val="2"/>
      <scheme val="minor"/>
    </font>
    <font>
      <b/>
      <i/>
      <sz val="11"/>
      <color theme="1"/>
      <name val="Calibri"/>
      <family val="2"/>
    </font>
    <font>
      <b/>
      <i/>
      <vertAlign val="subscript"/>
      <sz val="11"/>
      <color theme="1"/>
      <name val="Calibri"/>
      <family val="2"/>
    </font>
    <font>
      <i/>
      <vertAlign val="subscript"/>
      <sz val="11"/>
      <color theme="1"/>
      <name val="Calibri"/>
      <family val="2"/>
      <scheme val="minor"/>
    </font>
    <font>
      <i/>
      <sz val="11"/>
      <color theme="1"/>
      <name val="Calibri"/>
      <family val="2"/>
    </font>
    <font>
      <i/>
      <vertAlign val="subscript"/>
      <sz val="11"/>
      <color theme="1"/>
      <name val="Calibri"/>
      <family val="2"/>
    </font>
    <font>
      <b/>
      <sz val="9"/>
      <color theme="1"/>
      <name val="Calibri"/>
      <family val="2"/>
      <scheme val="minor"/>
    </font>
    <font>
      <b/>
      <u/>
      <sz val="11"/>
      <color theme="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9" tint="0.59996337778862885"/>
        <bgColor indexed="64"/>
      </patternFill>
    </fill>
  </fills>
  <borders count="9">
    <border>
      <left/>
      <right/>
      <top/>
      <bottom/>
      <diagonal/>
    </border>
    <border>
      <left/>
      <right/>
      <top/>
      <bottom style="thin">
        <color auto="1"/>
      </bottom>
      <diagonal/>
    </border>
    <border>
      <left style="thin">
        <color auto="1"/>
      </left>
      <right/>
      <top/>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diagonal/>
    </border>
  </borders>
  <cellStyleXfs count="2">
    <xf numFmtId="0" fontId="0" fillId="0" borderId="0"/>
    <xf numFmtId="0" fontId="9" fillId="0" borderId="0" applyNumberFormat="0" applyFill="0" applyBorder="0" applyAlignment="0" applyProtection="0"/>
  </cellStyleXfs>
  <cellXfs count="155">
    <xf numFmtId="0" fontId="0" fillId="0" borderId="0" xfId="0"/>
    <xf numFmtId="0" fontId="0" fillId="0" borderId="0" xfId="0" applyAlignment="1">
      <alignment horizontal="right"/>
    </xf>
    <xf numFmtId="0" fontId="2" fillId="0" borderId="0" xfId="0" applyFont="1" applyAlignment="1">
      <alignment horizontal="center"/>
    </xf>
    <xf numFmtId="0" fontId="0" fillId="0" borderId="0" xfId="0" applyFill="1"/>
    <xf numFmtId="0" fontId="1" fillId="0" borderId="0" xfId="0" applyFont="1" applyAlignment="1">
      <alignment horizontal="right"/>
    </xf>
    <xf numFmtId="0" fontId="3" fillId="0" borderId="0" xfId="0" applyFont="1"/>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vertical="top" wrapText="1"/>
    </xf>
    <xf numFmtId="0" fontId="4" fillId="0" borderId="0" xfId="0" applyFont="1" applyAlignment="1">
      <alignment vertical="top"/>
    </xf>
    <xf numFmtId="0" fontId="4" fillId="0" borderId="0" xfId="0" applyFont="1"/>
    <xf numFmtId="0" fontId="0" fillId="0" borderId="0" xfId="0" applyFill="1" applyAlignment="1">
      <alignment horizontal="left"/>
    </xf>
    <xf numFmtId="0" fontId="7" fillId="0" borderId="0" xfId="0" applyFont="1" applyAlignment="1">
      <alignment horizontal="right"/>
    </xf>
    <xf numFmtId="0" fontId="0" fillId="0" borderId="0" xfId="0" applyFont="1" applyAlignment="1">
      <alignment horizontal="right"/>
    </xf>
    <xf numFmtId="165" fontId="0" fillId="0" borderId="0" xfId="0" applyNumberFormat="1" applyFont="1" applyAlignment="1">
      <alignment horizontal="right"/>
    </xf>
    <xf numFmtId="0" fontId="0" fillId="0" borderId="0" xfId="0" applyAlignment="1"/>
    <xf numFmtId="0" fontId="1" fillId="0" borderId="0" xfId="0" applyFont="1" applyAlignment="1">
      <alignment horizontal="right" vertical="top" wrapText="1"/>
    </xf>
    <xf numFmtId="0" fontId="1" fillId="0" borderId="0" xfId="0" applyFont="1" applyFill="1" applyAlignment="1">
      <alignment horizontal="center"/>
    </xf>
    <xf numFmtId="0" fontId="0" fillId="0" borderId="0" xfId="0" applyFill="1" applyAlignment="1"/>
    <xf numFmtId="164" fontId="0" fillId="0" borderId="0" xfId="0" applyNumberFormat="1" applyFill="1" applyAlignment="1">
      <alignment horizontal="left"/>
    </xf>
    <xf numFmtId="0" fontId="0" fillId="0" borderId="0" xfId="0" applyFill="1" applyBorder="1" applyAlignment="1">
      <alignment horizontal="left"/>
    </xf>
    <xf numFmtId="2" fontId="0" fillId="0" borderId="0" xfId="0" applyNumberFormat="1" applyFont="1" applyAlignment="1">
      <alignment horizontal="right"/>
    </xf>
    <xf numFmtId="164" fontId="0" fillId="0" borderId="0" xfId="0" applyNumberFormat="1" applyFill="1" applyAlignment="1">
      <alignment horizontal="right"/>
    </xf>
    <xf numFmtId="0" fontId="1" fillId="0" borderId="0" xfId="0" applyFont="1"/>
    <xf numFmtId="0" fontId="1" fillId="0" borderId="0" xfId="0" applyFont="1" applyAlignment="1">
      <alignment horizontal="center"/>
    </xf>
    <xf numFmtId="0" fontId="10" fillId="0" borderId="0" xfId="0" applyFont="1"/>
    <xf numFmtId="0" fontId="0" fillId="0" borderId="0" xfId="0" applyAlignment="1">
      <alignment horizontal="center"/>
    </xf>
    <xf numFmtId="164" fontId="0" fillId="0" borderId="0" xfId="0" applyNumberFormat="1"/>
    <xf numFmtId="164" fontId="0" fillId="0" borderId="0" xfId="0" applyNumberFormat="1" applyAlignment="1">
      <alignment horizontal="right"/>
    </xf>
    <xf numFmtId="0" fontId="0" fillId="0" borderId="0" xfId="0" applyBorder="1"/>
    <xf numFmtId="0" fontId="1" fillId="0" borderId="0" xfId="0" applyFont="1" applyBorder="1" applyAlignment="1">
      <alignment horizontal="right"/>
    </xf>
    <xf numFmtId="0" fontId="1" fillId="0" borderId="0" xfId="0" applyFont="1" applyBorder="1"/>
    <xf numFmtId="0" fontId="1" fillId="0" borderId="1" xfId="0" applyFont="1" applyBorder="1" applyAlignment="1">
      <alignment horizontal="center"/>
    </xf>
    <xf numFmtId="0" fontId="1" fillId="0" borderId="0" xfId="0" applyFont="1" applyBorder="1" applyAlignment="1">
      <alignment horizontal="center" wrapText="1"/>
    </xf>
    <xf numFmtId="0" fontId="0" fillId="0" borderId="0" xfId="0" applyAlignment="1">
      <alignment horizontal="right" vertical="center"/>
    </xf>
    <xf numFmtId="0" fontId="11" fillId="0" borderId="1" xfId="0" applyFont="1" applyBorder="1" applyAlignment="1">
      <alignment horizontal="center"/>
    </xf>
    <xf numFmtId="0" fontId="1" fillId="0" borderId="5" xfId="0" applyFont="1" applyBorder="1" applyAlignment="1">
      <alignment horizontal="right"/>
    </xf>
    <xf numFmtId="0" fontId="1" fillId="0" borderId="4" xfId="0" applyFont="1" applyFill="1" applyBorder="1" applyAlignment="1">
      <alignment horizontal="right" vertical="center"/>
    </xf>
    <xf numFmtId="164" fontId="0" fillId="4" borderId="6" xfId="0" applyNumberFormat="1" applyFill="1" applyBorder="1" applyAlignment="1">
      <alignment horizontal="center" vertical="center"/>
    </xf>
    <xf numFmtId="0" fontId="1" fillId="0" borderId="1" xfId="0" applyFont="1" applyFill="1" applyBorder="1" applyAlignment="1">
      <alignment horizontal="right" vertical="center"/>
    </xf>
    <xf numFmtId="164" fontId="0" fillId="4" borderId="3" xfId="0" applyNumberFormat="1" applyFill="1" applyBorder="1" applyAlignment="1">
      <alignment horizontal="center" vertical="center"/>
    </xf>
    <xf numFmtId="0" fontId="1" fillId="0" borderId="0" xfId="0" applyFont="1" applyFill="1" applyBorder="1" applyAlignment="1">
      <alignment horizontal="right" vertical="center"/>
    </xf>
    <xf numFmtId="0" fontId="0" fillId="0" borderId="4" xfId="0" applyBorder="1"/>
    <xf numFmtId="0" fontId="1" fillId="0" borderId="2" xfId="0" applyFont="1" applyBorder="1" applyAlignment="1">
      <alignment horizontal="right"/>
    </xf>
    <xf numFmtId="164" fontId="0" fillId="4" borderId="8" xfId="0" applyNumberFormat="1" applyFill="1" applyBorder="1" applyAlignment="1">
      <alignment horizontal="center" vertical="center"/>
    </xf>
    <xf numFmtId="0" fontId="0" fillId="0" borderId="2" xfId="0" applyBorder="1"/>
    <xf numFmtId="0" fontId="0" fillId="0" borderId="8" xfId="0" applyBorder="1"/>
    <xf numFmtId="0" fontId="0" fillId="0" borderId="7" xfId="0" applyBorder="1"/>
    <xf numFmtId="0" fontId="0" fillId="0" borderId="1" xfId="0" applyBorder="1"/>
    <xf numFmtId="0" fontId="0" fillId="0" borderId="0" xfId="0" applyFill="1" applyBorder="1" applyAlignment="1">
      <alignment horizontal="right"/>
    </xf>
    <xf numFmtId="2" fontId="0" fillId="0" borderId="0" xfId="0" applyNumberFormat="1" applyFont="1" applyAlignment="1">
      <alignment horizontal="center"/>
    </xf>
    <xf numFmtId="0" fontId="1" fillId="0" borderId="4" xfId="0" applyFont="1" applyBorder="1" applyAlignment="1">
      <alignment horizontal="right"/>
    </xf>
    <xf numFmtId="2" fontId="0" fillId="0" borderId="0" xfId="0" applyNumberFormat="1"/>
    <xf numFmtId="166" fontId="0" fillId="0" borderId="0" xfId="0" applyNumberFormat="1"/>
    <xf numFmtId="0" fontId="0" fillId="0" borderId="0" xfId="0" applyFill="1" applyAlignment="1">
      <alignment horizontal="center"/>
    </xf>
    <xf numFmtId="2" fontId="0" fillId="0" borderId="0" xfId="0" applyNumberFormat="1" applyFill="1"/>
    <xf numFmtId="1" fontId="0" fillId="0" borderId="0" xfId="0" applyNumberFormat="1" applyFill="1"/>
    <xf numFmtId="1" fontId="0" fillId="0" borderId="0" xfId="0" applyNumberFormat="1" applyFill="1" applyAlignment="1">
      <alignment horizontal="right"/>
    </xf>
    <xf numFmtId="2" fontId="0" fillId="0" borderId="0" xfId="0" applyNumberFormat="1" applyFill="1" applyAlignment="1">
      <alignment horizontal="right"/>
    </xf>
    <xf numFmtId="0" fontId="0" fillId="0" borderId="0" xfId="0" applyAlignment="1">
      <alignment horizontal="right" vertical="center" wrapText="1"/>
    </xf>
    <xf numFmtId="2" fontId="0" fillId="0" borderId="0" xfId="0" applyNumberFormat="1" applyFill="1" applyAlignment="1">
      <alignment horizontal="center"/>
    </xf>
    <xf numFmtId="0" fontId="14" fillId="0" borderId="0" xfId="0" applyFont="1" applyAlignment="1">
      <alignment horizontal="right"/>
    </xf>
    <xf numFmtId="0" fontId="0" fillId="0" borderId="0" xfId="0" applyFill="1" applyAlignment="1">
      <alignment horizontal="center"/>
    </xf>
    <xf numFmtId="164" fontId="0" fillId="4" borderId="0" xfId="0" applyNumberFormat="1" applyFill="1" applyAlignment="1">
      <alignment vertical="center"/>
    </xf>
    <xf numFmtId="2" fontId="0" fillId="0" borderId="0" xfId="0" applyNumberFormat="1" applyAlignment="1">
      <alignment horizontal="right"/>
    </xf>
    <xf numFmtId="164" fontId="0" fillId="0" borderId="0" xfId="0" applyNumberFormat="1" applyAlignment="1">
      <alignment horizontal="left"/>
    </xf>
    <xf numFmtId="167" fontId="0" fillId="0" borderId="0" xfId="0" applyNumberFormat="1" applyAlignment="1">
      <alignment horizontal="left"/>
    </xf>
    <xf numFmtId="0" fontId="16" fillId="0" borderId="0" xfId="0" applyFont="1"/>
    <xf numFmtId="0" fontId="1" fillId="0" borderId="0" xfId="0" applyFont="1" applyFill="1" applyAlignment="1">
      <alignment horizontal="right"/>
    </xf>
    <xf numFmtId="0" fontId="0" fillId="0" borderId="0" xfId="0" applyFill="1" applyAlignment="1">
      <alignment horizontal="right"/>
    </xf>
    <xf numFmtId="0" fontId="17" fillId="0" borderId="0" xfId="0" applyFont="1" applyAlignment="1">
      <alignment horizontal="left"/>
    </xf>
    <xf numFmtId="0" fontId="18" fillId="0" borderId="0" xfId="0" applyFont="1" applyAlignment="1">
      <alignment horizontal="center"/>
    </xf>
    <xf numFmtId="0" fontId="1" fillId="0" borderId="0" xfId="0" applyFont="1" applyAlignment="1">
      <alignment horizontal="right"/>
    </xf>
    <xf numFmtId="0" fontId="11" fillId="0" borderId="0" xfId="0" applyFont="1" applyAlignment="1">
      <alignment horizontal="center"/>
    </xf>
    <xf numFmtId="0" fontId="0" fillId="0" borderId="0" xfId="0" applyFill="1" applyAlignment="1">
      <alignment horizontal="left"/>
    </xf>
    <xf numFmtId="0" fontId="1" fillId="0" borderId="0" xfId="0" applyFont="1" applyAlignment="1">
      <alignment horizontal="right"/>
    </xf>
    <xf numFmtId="0" fontId="0" fillId="0" borderId="0" xfId="0" applyAlignment="1">
      <alignment horizontal="center"/>
    </xf>
    <xf numFmtId="0" fontId="0" fillId="0" borderId="0" xfId="0" applyFill="1" applyAlignment="1">
      <alignment horizontal="center"/>
    </xf>
    <xf numFmtId="0" fontId="1" fillId="0" borderId="0" xfId="0" applyFont="1" applyAlignment="1"/>
    <xf numFmtId="0" fontId="4" fillId="0" borderId="0" xfId="0" applyFont="1" applyAlignment="1">
      <alignment horizontal="right" vertical="top"/>
    </xf>
    <xf numFmtId="167" fontId="0" fillId="2" borderId="0" xfId="0" applyNumberFormat="1" applyFill="1" applyAlignment="1" applyProtection="1">
      <alignment horizontal="right"/>
      <protection locked="0"/>
    </xf>
    <xf numFmtId="0" fontId="0" fillId="3" borderId="0" xfId="0" applyFill="1" applyBorder="1" applyAlignment="1" applyProtection="1">
      <alignment horizontal="right"/>
      <protection locked="0"/>
    </xf>
    <xf numFmtId="0" fontId="0" fillId="2" borderId="0" xfId="0" applyFill="1" applyProtection="1">
      <protection locked="0"/>
    </xf>
    <xf numFmtId="2" fontId="0" fillId="2" borderId="0" xfId="0" applyNumberFormat="1" applyFill="1" applyBorder="1" applyAlignment="1" applyProtection="1">
      <alignment horizontal="right"/>
      <protection locked="0"/>
    </xf>
    <xf numFmtId="0" fontId="0" fillId="2" borderId="0" xfId="0" applyFill="1" applyAlignment="1" applyProtection="1">
      <alignment horizontal="right"/>
      <protection locked="0"/>
    </xf>
    <xf numFmtId="0" fontId="0" fillId="3" borderId="0" xfId="0" applyFill="1" applyAlignment="1" applyProtection="1">
      <alignment horizontal="center"/>
      <protection locked="0"/>
    </xf>
    <xf numFmtId="2" fontId="0" fillId="2" borderId="0" xfId="0" applyNumberFormat="1" applyFill="1" applyProtection="1">
      <protection locked="0"/>
    </xf>
    <xf numFmtId="0" fontId="0" fillId="0" borderId="0" xfId="0" applyAlignment="1">
      <alignment horizontal="right"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right" vertical="center"/>
    </xf>
    <xf numFmtId="0" fontId="1" fillId="0" borderId="0" xfId="0" applyFont="1" applyBorder="1" applyAlignment="1">
      <alignment horizontal="center" wrapText="1"/>
    </xf>
    <xf numFmtId="0" fontId="1" fillId="0" borderId="0" xfId="0" applyFont="1" applyAlignment="1">
      <alignment horizontal="right"/>
    </xf>
    <xf numFmtId="0" fontId="0" fillId="0" borderId="0" xfId="0" applyFill="1" applyAlignment="1">
      <alignment horizontal="left"/>
    </xf>
    <xf numFmtId="0" fontId="0" fillId="0" borderId="0" xfId="0" applyFill="1" applyAlignment="1">
      <alignment horizontal="center"/>
    </xf>
    <xf numFmtId="0" fontId="9" fillId="0" borderId="0" xfId="1" applyAlignment="1">
      <alignment vertical="top"/>
    </xf>
    <xf numFmtId="0" fontId="18" fillId="0" borderId="0" xfId="0" applyFont="1" applyAlignment="1">
      <alignment vertical="top" wrapText="1"/>
    </xf>
    <xf numFmtId="2" fontId="0" fillId="2" borderId="0" xfId="0" applyNumberFormat="1" applyFill="1" applyProtection="1"/>
    <xf numFmtId="167" fontId="0" fillId="2" borderId="0" xfId="0" applyNumberFormat="1" applyFill="1" applyAlignment="1" applyProtection="1">
      <alignment horizontal="right"/>
    </xf>
    <xf numFmtId="0" fontId="0" fillId="3" borderId="0" xfId="0" applyFill="1" applyBorder="1" applyAlignment="1" applyProtection="1">
      <alignment horizontal="right"/>
    </xf>
    <xf numFmtId="2" fontId="0" fillId="2" borderId="0" xfId="0" applyNumberFormat="1" applyFill="1" applyBorder="1" applyAlignment="1" applyProtection="1">
      <alignment horizontal="right"/>
    </xf>
    <xf numFmtId="0" fontId="0" fillId="2" borderId="0" xfId="0" applyFill="1" applyAlignment="1" applyProtection="1">
      <alignment horizontal="right"/>
    </xf>
    <xf numFmtId="0" fontId="0" fillId="2" borderId="0" xfId="0" applyFill="1" applyProtection="1"/>
    <xf numFmtId="0" fontId="0" fillId="3" borderId="0" xfId="0" applyFill="1" applyAlignment="1" applyProtection="1">
      <alignment horizontal="center"/>
    </xf>
    <xf numFmtId="164" fontId="0" fillId="2" borderId="0" xfId="0" applyNumberFormat="1" applyFill="1" applyAlignment="1" applyProtection="1">
      <alignment horizontal="right"/>
      <protection locked="0"/>
    </xf>
    <xf numFmtId="0" fontId="1" fillId="0" borderId="0" xfId="0" applyFont="1" applyAlignment="1">
      <alignment horizontal="right"/>
    </xf>
    <xf numFmtId="0" fontId="0" fillId="0" borderId="0" xfId="0"/>
    <xf numFmtId="0" fontId="27" fillId="0" borderId="0" xfId="1" applyFont="1" applyAlignment="1">
      <alignment horizontal="center" vertical="top"/>
    </xf>
    <xf numFmtId="0" fontId="0" fillId="0" borderId="0" xfId="0" applyAlignment="1">
      <alignment horizontal="center" wrapText="1"/>
    </xf>
    <xf numFmtId="0" fontId="0" fillId="2" borderId="0" xfId="0" applyFill="1" applyAlignment="1" applyProtection="1">
      <alignment horizontal="center"/>
      <protection locked="0"/>
    </xf>
    <xf numFmtId="0" fontId="0" fillId="3" borderId="0" xfId="0" applyFill="1" applyAlignment="1" applyProtection="1">
      <alignment horizontal="center" vertical="center"/>
      <protection locked="0"/>
    </xf>
    <xf numFmtId="0" fontId="0" fillId="0" borderId="0" xfId="0" applyAlignment="1">
      <alignment horizontal="right" vertical="center"/>
    </xf>
    <xf numFmtId="0" fontId="1" fillId="0" borderId="0" xfId="0" applyFont="1" applyAlignment="1">
      <alignment horizontal="right"/>
    </xf>
    <xf numFmtId="2" fontId="0" fillId="0" borderId="0" xfId="0" applyNumberFormat="1" applyAlignment="1">
      <alignment horizontal="center" vertical="center" wrapText="1"/>
    </xf>
    <xf numFmtId="164" fontId="0" fillId="4" borderId="0" xfId="0" applyNumberFormat="1" applyFill="1" applyAlignment="1">
      <alignment horizontal="center" vertical="center"/>
    </xf>
    <xf numFmtId="0" fontId="0" fillId="2" borderId="0" xfId="0" applyFill="1" applyAlignment="1" applyProtection="1">
      <alignment horizontal="left"/>
      <protection locked="0"/>
    </xf>
    <xf numFmtId="0" fontId="0" fillId="0" borderId="0" xfId="0" applyFont="1" applyAlignment="1">
      <alignment horizontal="left"/>
    </xf>
    <xf numFmtId="0" fontId="0" fillId="0" borderId="0" xfId="0" applyFill="1" applyAlignment="1">
      <alignment horizontal="left"/>
    </xf>
    <xf numFmtId="14" fontId="0" fillId="2" borderId="0" xfId="0" applyNumberFormat="1" applyFill="1" applyAlignment="1" applyProtection="1">
      <alignment horizontal="left"/>
      <protection locked="0"/>
    </xf>
    <xf numFmtId="167" fontId="0" fillId="0" borderId="0" xfId="0" applyNumberFormat="1" applyFont="1" applyAlignment="1">
      <alignment horizontal="left"/>
    </xf>
    <xf numFmtId="14" fontId="0" fillId="0" borderId="0" xfId="0" applyNumberFormat="1" applyFill="1" applyAlignment="1">
      <alignment horizontal="left"/>
    </xf>
    <xf numFmtId="0" fontId="1" fillId="0" borderId="0" xfId="0" applyFont="1" applyAlignment="1">
      <alignment horizontal="center" wrapText="1"/>
    </xf>
    <xf numFmtId="0" fontId="1" fillId="0" borderId="4" xfId="0" applyFont="1" applyBorder="1" applyAlignment="1">
      <alignment horizontal="right" vertical="center"/>
    </xf>
    <xf numFmtId="166" fontId="0" fillId="0" borderId="4" xfId="0" applyNumberFormat="1" applyBorder="1" applyAlignment="1">
      <alignment horizontal="center" vertical="center"/>
    </xf>
    <xf numFmtId="166" fontId="0" fillId="0" borderId="0" xfId="0" applyNumberFormat="1" applyBorder="1" applyAlignment="1">
      <alignment horizontal="center" vertical="center"/>
    </xf>
    <xf numFmtId="2" fontId="0" fillId="4" borderId="0" xfId="0" applyNumberFormat="1" applyFill="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Alignment="1">
      <alignment horizontal="center" vertical="center"/>
    </xf>
    <xf numFmtId="164" fontId="0" fillId="4" borderId="0" xfId="0" applyNumberFormat="1" applyFill="1" applyAlignment="1">
      <alignment horizontal="center"/>
    </xf>
    <xf numFmtId="0" fontId="19" fillId="0" borderId="0" xfId="0" applyFont="1" applyAlignment="1">
      <alignment horizontal="center" vertical="center"/>
    </xf>
    <xf numFmtId="0" fontId="19" fillId="0" borderId="0" xfId="0" applyFont="1" applyAlignment="1">
      <alignment horizontal="center" vertical="center" wrapText="1"/>
    </xf>
    <xf numFmtId="0" fontId="1" fillId="0" borderId="0" xfId="0" applyFont="1" applyBorder="1" applyAlignment="1">
      <alignment horizontal="center" wrapText="1"/>
    </xf>
    <xf numFmtId="0" fontId="1" fillId="0" borderId="1" xfId="0" applyFont="1" applyBorder="1" applyAlignment="1">
      <alignment horizontal="center" wrapText="1"/>
    </xf>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xf>
    <xf numFmtId="0" fontId="0" fillId="0" borderId="0" xfId="0" quotePrefix="1" applyAlignment="1">
      <alignment horizontal="center" vertical="center" wrapText="1"/>
    </xf>
    <xf numFmtId="0" fontId="0" fillId="0" borderId="0" xfId="0" applyAlignment="1">
      <alignment horizontal="center"/>
    </xf>
    <xf numFmtId="0" fontId="1" fillId="0" borderId="0" xfId="0" applyFont="1" applyAlignment="1">
      <alignment horizontal="right" vertical="center"/>
    </xf>
    <xf numFmtId="166" fontId="0" fillId="0" borderId="0" xfId="0" applyNumberFormat="1" applyAlignment="1">
      <alignment horizontal="center" vertical="center" wrapText="1"/>
    </xf>
    <xf numFmtId="0" fontId="0" fillId="0" borderId="0" xfId="0"/>
    <xf numFmtId="0" fontId="0" fillId="0" borderId="0" xfId="0" applyAlignment="1">
      <alignment horizontal="right" vertical="center" wrapText="1"/>
    </xf>
    <xf numFmtId="0" fontId="1" fillId="0" borderId="0" xfId="0" applyFont="1" applyAlignment="1">
      <alignment horizontal="right" vertical="center" wrapText="1"/>
    </xf>
    <xf numFmtId="0" fontId="9" fillId="0" borderId="0" xfId="1" applyAlignment="1">
      <alignment horizontal="left"/>
    </xf>
    <xf numFmtId="166" fontId="0" fillId="0" borderId="0" xfId="0" applyNumberFormat="1" applyAlignment="1">
      <alignment horizontal="center" vertical="center"/>
    </xf>
    <xf numFmtId="0" fontId="0" fillId="0" borderId="0" xfId="0" applyFill="1" applyAlignment="1">
      <alignment horizontal="center" vertical="center" wrapText="1"/>
    </xf>
    <xf numFmtId="0" fontId="18" fillId="0" borderId="0" xfId="0" applyFont="1" applyAlignment="1">
      <alignment horizontal="left" vertical="top" wrapText="1"/>
    </xf>
    <xf numFmtId="0" fontId="0" fillId="2" borderId="0" xfId="0" applyFill="1" applyAlignment="1" applyProtection="1">
      <alignment horizontal="center"/>
    </xf>
    <xf numFmtId="0" fontId="0" fillId="3" borderId="0" xfId="0" applyFill="1" applyAlignment="1" applyProtection="1">
      <alignment horizontal="center" vertical="center"/>
    </xf>
    <xf numFmtId="0" fontId="0" fillId="2" borderId="0" xfId="0" applyFill="1" applyAlignment="1" applyProtection="1">
      <alignment horizontal="left"/>
    </xf>
    <xf numFmtId="14" fontId="0" fillId="2" borderId="0" xfId="0" applyNumberFormat="1" applyFill="1" applyAlignment="1" applyProtection="1">
      <alignment horizontal="left"/>
    </xf>
    <xf numFmtId="0" fontId="0" fillId="0" borderId="0" xfId="0" applyAlignment="1">
      <alignment horizontal="left" vertical="top"/>
    </xf>
    <xf numFmtId="0" fontId="0" fillId="0" borderId="0" xfId="0"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894685039370074E-2"/>
          <c:y val="3.6080356144365847E-2"/>
          <c:w val="0.88746609798775145"/>
          <c:h val="0.81827535897629933"/>
        </c:manualLayout>
      </c:layout>
      <c:scatterChart>
        <c:scatterStyle val="lineMarker"/>
        <c:varyColors val="0"/>
        <c:ser>
          <c:idx val="0"/>
          <c:order val="0"/>
          <c:tx>
            <c:v>Thalweg</c:v>
          </c:tx>
          <c:spPr>
            <a:ln w="12700" cap="rnd">
              <a:solidFill>
                <a:schemeClr val="tx1"/>
              </a:solidFill>
              <a:round/>
            </a:ln>
            <a:effectLst/>
          </c:spPr>
          <c:marker>
            <c:symbol val="circle"/>
            <c:size val="3"/>
            <c:spPr>
              <a:solidFill>
                <a:schemeClr val="tx1"/>
              </a:solidFill>
              <a:ln w="9525">
                <a:noFill/>
              </a:ln>
              <a:effectLst/>
            </c:spPr>
          </c:marker>
          <c:trendline>
            <c:spPr>
              <a:ln w="15240" cap="rnd">
                <a:solidFill>
                  <a:srgbClr val="FF0000"/>
                </a:solidFill>
                <a:prstDash val="solid"/>
              </a:ln>
              <a:effectLst/>
            </c:spPr>
            <c:trendlineType val="linear"/>
            <c:dispRSqr val="0"/>
            <c:dispEq val="1"/>
            <c:trendlineLbl>
              <c:layout>
                <c:manualLayout>
                  <c:x val="1.9368000874890639E-2"/>
                  <c:y val="0.6616876463908151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'S&gt;0.03, Sigma z (SI)'!$C$20:$C$115</c:f>
              <c:numCache>
                <c:formatCode>0.00</c:formatCode>
                <c:ptCount val="96"/>
              </c:numCache>
            </c:numRef>
          </c:xVal>
          <c:yVal>
            <c:numRef>
              <c:f>'S&gt;0.03, Sigma z (SI)'!$D$20:$D$115</c:f>
              <c:numCache>
                <c:formatCode>0.00</c:formatCode>
                <c:ptCount val="96"/>
              </c:numCache>
            </c:numRef>
          </c:yVal>
          <c:smooth val="0"/>
        </c:ser>
        <c:dLbls>
          <c:showLegendKey val="0"/>
          <c:showVal val="0"/>
          <c:showCatName val="0"/>
          <c:showSerName val="0"/>
          <c:showPercent val="0"/>
          <c:showBubbleSize val="0"/>
        </c:dLbls>
        <c:axId val="148709896"/>
        <c:axId val="148710288"/>
      </c:scatterChart>
      <c:valAx>
        <c:axId val="14870989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Longitudinal Station</a:t>
                </a:r>
                <a:r>
                  <a:rPr lang="en-US" baseline="0"/>
                  <a:t> (m)</a:t>
                </a:r>
                <a:endParaRPr lang="en-US"/>
              </a:p>
            </c:rich>
          </c:tx>
          <c:layout>
            <c:manualLayout>
              <c:xMode val="edge"/>
              <c:yMode val="edge"/>
              <c:x val="0.45677023184601917"/>
              <c:y val="0.9271667519388995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710288"/>
        <c:crosses val="autoZero"/>
        <c:crossBetween val="midCat"/>
      </c:valAx>
      <c:valAx>
        <c:axId val="148710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Elevation (m)</a:t>
                </a:r>
              </a:p>
            </c:rich>
          </c:tx>
          <c:layout>
            <c:manualLayout>
              <c:xMode val="edge"/>
              <c:yMode val="edge"/>
              <c:x val="6.9444444444444441E-3"/>
              <c:y val="0.408702881495529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709896"/>
        <c:crosses val="autoZero"/>
        <c:crossBetween val="midCat"/>
      </c:valAx>
      <c:spPr>
        <a:noFill/>
        <a:ln>
          <a:noFill/>
        </a:ln>
        <a:effectLst/>
      </c:spPr>
    </c:plotArea>
    <c:legend>
      <c:legendPos val="r"/>
      <c:layout>
        <c:manualLayout>
          <c:xMode val="edge"/>
          <c:yMode val="edge"/>
          <c:x val="9.4937117235345647E-2"/>
          <c:y val="4.1204954760088924E-2"/>
          <c:w val="0.12589621609798776"/>
          <c:h val="0.1107018675264656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894685039370074E-2"/>
          <c:y val="3.6080356144365847E-2"/>
          <c:w val="0.88746609798775145"/>
          <c:h val="0.81827535897629933"/>
        </c:manualLayout>
      </c:layout>
      <c:scatterChart>
        <c:scatterStyle val="lineMarker"/>
        <c:varyColors val="0"/>
        <c:ser>
          <c:idx val="0"/>
          <c:order val="0"/>
          <c:tx>
            <c:v>Thalweg</c:v>
          </c:tx>
          <c:spPr>
            <a:ln w="12700" cap="rnd">
              <a:solidFill>
                <a:schemeClr val="tx1"/>
              </a:solidFill>
              <a:round/>
            </a:ln>
            <a:effectLst/>
          </c:spPr>
          <c:marker>
            <c:symbol val="circle"/>
            <c:size val="3"/>
            <c:spPr>
              <a:solidFill>
                <a:schemeClr val="tx1"/>
              </a:solidFill>
              <a:ln w="9525">
                <a:noFill/>
              </a:ln>
              <a:effectLst/>
            </c:spPr>
          </c:marker>
          <c:trendline>
            <c:spPr>
              <a:ln w="15240" cap="rnd">
                <a:solidFill>
                  <a:srgbClr val="FF0000"/>
                </a:solidFill>
                <a:prstDash val="solid"/>
              </a:ln>
              <a:effectLst/>
            </c:spPr>
            <c:trendlineType val="linear"/>
            <c:dispRSqr val="0"/>
            <c:dispEq val="1"/>
            <c:trendlineLbl>
              <c:layout>
                <c:manualLayout>
                  <c:x val="2.0898075240594925E-2"/>
                  <c:y val="0.5719978728860901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'S&gt;0.03, Sigma z (Imperial)'!$C$20:$C$115</c:f>
              <c:numCache>
                <c:formatCode>0.00</c:formatCode>
                <c:ptCount val="96"/>
              </c:numCache>
            </c:numRef>
          </c:xVal>
          <c:yVal>
            <c:numRef>
              <c:f>'S&gt;0.03, Sigma z (Imperial)'!$D$20:$D$115</c:f>
              <c:numCache>
                <c:formatCode>0.00</c:formatCode>
                <c:ptCount val="96"/>
              </c:numCache>
            </c:numRef>
          </c:yVal>
          <c:smooth val="0"/>
        </c:ser>
        <c:dLbls>
          <c:showLegendKey val="0"/>
          <c:showVal val="0"/>
          <c:showCatName val="0"/>
          <c:showSerName val="0"/>
          <c:showPercent val="0"/>
          <c:showBubbleSize val="0"/>
        </c:dLbls>
        <c:axId val="148711072"/>
        <c:axId val="411648432"/>
      </c:scatterChart>
      <c:valAx>
        <c:axId val="1487110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Longitudinal Station</a:t>
                </a:r>
                <a:r>
                  <a:rPr lang="en-US" baseline="0"/>
                  <a:t> (ft)</a:t>
                </a:r>
                <a:endParaRPr lang="en-US"/>
              </a:p>
            </c:rich>
          </c:tx>
          <c:layout>
            <c:manualLayout>
              <c:xMode val="edge"/>
              <c:yMode val="edge"/>
              <c:x val="0.45677023184601917"/>
              <c:y val="0.9271667519388995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648432"/>
        <c:crosses val="autoZero"/>
        <c:crossBetween val="midCat"/>
      </c:valAx>
      <c:valAx>
        <c:axId val="411648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Elevation (ft)</a:t>
                </a:r>
              </a:p>
            </c:rich>
          </c:tx>
          <c:layout>
            <c:manualLayout>
              <c:xMode val="edge"/>
              <c:yMode val="edge"/>
              <c:x val="6.9444444444444441E-3"/>
              <c:y val="0.408702881495529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711072"/>
        <c:crosses val="autoZero"/>
        <c:crossBetween val="midCat"/>
      </c:valAx>
      <c:spPr>
        <a:noFill/>
        <a:ln>
          <a:noFill/>
        </a:ln>
        <a:effectLst/>
      </c:spPr>
    </c:plotArea>
    <c:legend>
      <c:legendPos val="r"/>
      <c:layout>
        <c:manualLayout>
          <c:xMode val="edge"/>
          <c:yMode val="edge"/>
          <c:x val="9.4937117235345647E-2"/>
          <c:y val="4.1204954760088924E-2"/>
          <c:w val="0.12589621609798776"/>
          <c:h val="0.1107018675264656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894685039370074E-2"/>
          <c:y val="3.6080356144365847E-2"/>
          <c:w val="0.88746609798775145"/>
          <c:h val="0.81827535897629933"/>
        </c:manualLayout>
      </c:layout>
      <c:scatterChart>
        <c:scatterStyle val="lineMarker"/>
        <c:varyColors val="0"/>
        <c:ser>
          <c:idx val="0"/>
          <c:order val="0"/>
          <c:tx>
            <c:v>Thalweg</c:v>
          </c:tx>
          <c:spPr>
            <a:ln w="12700" cap="rnd">
              <a:solidFill>
                <a:schemeClr val="tx1"/>
              </a:solidFill>
              <a:round/>
            </a:ln>
            <a:effectLst/>
          </c:spPr>
          <c:marker>
            <c:symbol val="circle"/>
            <c:size val="3"/>
            <c:spPr>
              <a:solidFill>
                <a:schemeClr val="tx1"/>
              </a:solidFill>
              <a:ln w="9525">
                <a:noFill/>
              </a:ln>
              <a:effectLst/>
            </c:spPr>
          </c:marker>
          <c:trendline>
            <c:spPr>
              <a:ln w="15240" cap="rnd">
                <a:solidFill>
                  <a:srgbClr val="FF0000"/>
                </a:solidFill>
                <a:prstDash val="solid"/>
              </a:ln>
              <a:effectLst/>
            </c:spPr>
            <c:trendlineType val="linear"/>
            <c:dispRSqr val="0"/>
            <c:dispEq val="1"/>
            <c:trendlineLbl>
              <c:layout>
                <c:manualLayout>
                  <c:x val="1.9368000874890639E-2"/>
                  <c:y val="0.6616876463908151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'S&gt;0.03, Sigma z (Ex)'!$C$20:$C$115</c:f>
              <c:numCache>
                <c:formatCode>0.00</c:formatCode>
                <c:ptCount val="96"/>
                <c:pt idx="0">
                  <c:v>0</c:v>
                </c:pt>
                <c:pt idx="1">
                  <c:v>0.28089841390351361</c:v>
                </c:pt>
                <c:pt idx="2">
                  <c:v>0.58243104680185398</c:v>
                </c:pt>
                <c:pt idx="3">
                  <c:v>1.04937597683332</c:v>
                </c:pt>
                <c:pt idx="4">
                  <c:v>1.480066676924944</c:v>
                </c:pt>
                <c:pt idx="5">
                  <c:v>1.8087533560294791</c:v>
                </c:pt>
                <c:pt idx="6">
                  <c:v>2.0591103610090711</c:v>
                </c:pt>
                <c:pt idx="7">
                  <c:v>2.4510881873289483</c:v>
                </c:pt>
                <c:pt idx="8">
                  <c:v>2.6868164429102626</c:v>
                </c:pt>
                <c:pt idx="9">
                  <c:v>3.0252482521253152</c:v>
                </c:pt>
                <c:pt idx="10">
                  <c:v>3.2922315069845651</c:v>
                </c:pt>
                <c:pt idx="11">
                  <c:v>3.5668972518613766</c:v>
                </c:pt>
                <c:pt idx="12">
                  <c:v>3.8976727590785001</c:v>
                </c:pt>
                <c:pt idx="13">
                  <c:v>4.1427854686462666</c:v>
                </c:pt>
                <c:pt idx="14">
                  <c:v>4.4121192042037221</c:v>
                </c:pt>
                <c:pt idx="15">
                  <c:v>4.7697029338253438</c:v>
                </c:pt>
                <c:pt idx="16">
                  <c:v>5.0896524485666097</c:v>
                </c:pt>
                <c:pt idx="17">
                  <c:v>5.3708584147179153</c:v>
                </c:pt>
                <c:pt idx="18">
                  <c:v>5.7459950821834713</c:v>
                </c:pt>
                <c:pt idx="19">
                  <c:v>5.9912419052733883</c:v>
                </c:pt>
                <c:pt idx="20">
                  <c:v>6.177855257108404</c:v>
                </c:pt>
                <c:pt idx="21">
                  <c:v>6.5383227193205142</c:v>
                </c:pt>
                <c:pt idx="22">
                  <c:v>6.8051881207449538</c:v>
                </c:pt>
                <c:pt idx="23">
                  <c:v>7.2510262104314469</c:v>
                </c:pt>
                <c:pt idx="24">
                  <c:v>7.5882452747760123</c:v>
                </c:pt>
                <c:pt idx="25">
                  <c:v>7.8858110069557252</c:v>
                </c:pt>
                <c:pt idx="26">
                  <c:v>8.1680857171987018</c:v>
                </c:pt>
                <c:pt idx="27">
                  <c:v>8.3203185081490929</c:v>
                </c:pt>
                <c:pt idx="28">
                  <c:v>8.6408804030651609</c:v>
                </c:pt>
                <c:pt idx="29">
                  <c:v>8.9477515042295277</c:v>
                </c:pt>
                <c:pt idx="30">
                  <c:v>9.1921522540346654</c:v>
                </c:pt>
                <c:pt idx="31">
                  <c:v>9.4653171028249865</c:v>
                </c:pt>
                <c:pt idx="32">
                  <c:v>9.7646396348186499</c:v>
                </c:pt>
                <c:pt idx="33">
                  <c:v>10.075036265431814</c:v>
                </c:pt>
                <c:pt idx="34">
                  <c:v>10.332418216417691</c:v>
                </c:pt>
                <c:pt idx="35">
                  <c:v>10.724571655522288</c:v>
                </c:pt>
                <c:pt idx="36">
                  <c:v>10.96631509134482</c:v>
                </c:pt>
                <c:pt idx="37">
                  <c:v>11.303525350903721</c:v>
                </c:pt>
                <c:pt idx="38">
                  <c:v>11.545140419550567</c:v>
                </c:pt>
                <c:pt idx="39">
                  <c:v>11.841533671112581</c:v>
                </c:pt>
                <c:pt idx="40">
                  <c:v>12.224309426777371</c:v>
                </c:pt>
                <c:pt idx="41">
                  <c:v>12.486670168210908</c:v>
                </c:pt>
                <c:pt idx="42">
                  <c:v>12.882137199242468</c:v>
                </c:pt>
                <c:pt idx="43">
                  <c:v>13.264041506827594</c:v>
                </c:pt>
                <c:pt idx="44">
                  <c:v>13.654663789108666</c:v>
                </c:pt>
                <c:pt idx="45">
                  <c:v>14.078505139743243</c:v>
                </c:pt>
                <c:pt idx="46">
                  <c:v>14.386430685833471</c:v>
                </c:pt>
                <c:pt idx="47">
                  <c:v>14.72664208542133</c:v>
                </c:pt>
                <c:pt idx="48">
                  <c:v>15.201564104515835</c:v>
                </c:pt>
                <c:pt idx="49">
                  <c:v>15.51578919368966</c:v>
                </c:pt>
                <c:pt idx="50">
                  <c:v>15.710235707250542</c:v>
                </c:pt>
                <c:pt idx="51">
                  <c:v>15.959835006415714</c:v>
                </c:pt>
                <c:pt idx="52">
                  <c:v>16.243520209070823</c:v>
                </c:pt>
                <c:pt idx="53">
                  <c:v>16.462467267755599</c:v>
                </c:pt>
                <c:pt idx="54">
                  <c:v>16.783826652203508</c:v>
                </c:pt>
                <c:pt idx="55">
                  <c:v>17.032600213299911</c:v>
                </c:pt>
                <c:pt idx="56">
                  <c:v>17.26123299961175</c:v>
                </c:pt>
                <c:pt idx="57">
                  <c:v>17.508965182588884</c:v>
                </c:pt>
                <c:pt idx="58">
                  <c:v>17.795835037783803</c:v>
                </c:pt>
                <c:pt idx="59">
                  <c:v>18.162540079877807</c:v>
                </c:pt>
                <c:pt idx="60">
                  <c:v>18.556014992343073</c:v>
                </c:pt>
                <c:pt idx="61">
                  <c:v>18.903361126909363</c:v>
                </c:pt>
                <c:pt idx="62">
                  <c:v>19.140351800769217</c:v>
                </c:pt>
                <c:pt idx="63">
                  <c:v>19.400724181413036</c:v>
                </c:pt>
                <c:pt idx="64">
                  <c:v>19.664017966512212</c:v>
                </c:pt>
                <c:pt idx="65">
                  <c:v>20.111904043733936</c:v>
                </c:pt>
                <c:pt idx="66">
                  <c:v>20.425076943854972</c:v>
                </c:pt>
                <c:pt idx="67">
                  <c:v>20.761656513161626</c:v>
                </c:pt>
                <c:pt idx="68">
                  <c:v>21.067887979381876</c:v>
                </c:pt>
                <c:pt idx="69">
                  <c:v>21.339083633722993</c:v>
                </c:pt>
                <c:pt idx="70">
                  <c:v>21.654704604426442</c:v>
                </c:pt>
                <c:pt idx="71">
                  <c:v>21.952280250878754</c:v>
                </c:pt>
                <c:pt idx="72">
                  <c:v>22.243976467132295</c:v>
                </c:pt>
                <c:pt idx="73">
                  <c:v>22.568339873304822</c:v>
                </c:pt>
                <c:pt idx="74">
                  <c:v>22.850448059900014</c:v>
                </c:pt>
                <c:pt idx="75">
                  <c:v>23.115175367946286</c:v>
                </c:pt>
                <c:pt idx="76">
                  <c:v>23.494861943509139</c:v>
                </c:pt>
                <c:pt idx="77">
                  <c:v>23.785241551989735</c:v>
                </c:pt>
                <c:pt idx="78">
                  <c:v>24.097883018223122</c:v>
                </c:pt>
                <c:pt idx="79">
                  <c:v>24.353284956270031</c:v>
                </c:pt>
                <c:pt idx="80">
                  <c:v>24.643545962954093</c:v>
                </c:pt>
                <c:pt idx="81">
                  <c:v>24.959677820872511</c:v>
                </c:pt>
                <c:pt idx="82">
                  <c:v>25.367988807980851</c:v>
                </c:pt>
                <c:pt idx="83">
                  <c:v>25.685469086077124</c:v>
                </c:pt>
                <c:pt idx="84">
                  <c:v>25.973427808139657</c:v>
                </c:pt>
                <c:pt idx="85">
                  <c:v>26.239604662119042</c:v>
                </c:pt>
                <c:pt idx="86">
                  <c:v>26.497122821731018</c:v>
                </c:pt>
                <c:pt idx="87">
                  <c:v>26.711685832657189</c:v>
                </c:pt>
                <c:pt idx="88">
                  <c:v>26.966996850985893</c:v>
                </c:pt>
                <c:pt idx="89">
                  <c:v>27.115370628361575</c:v>
                </c:pt>
                <c:pt idx="90">
                  <c:v>27.416024947441215</c:v>
                </c:pt>
                <c:pt idx="91">
                  <c:v>27.811673496111382</c:v>
                </c:pt>
                <c:pt idx="92">
                  <c:v>28.239842032119903</c:v>
                </c:pt>
                <c:pt idx="93">
                  <c:v>28.641780786937041</c:v>
                </c:pt>
                <c:pt idx="94">
                  <c:v>29.086915456693511</c:v>
                </c:pt>
                <c:pt idx="95">
                  <c:v>29.367483975357374</c:v>
                </c:pt>
              </c:numCache>
            </c:numRef>
          </c:xVal>
          <c:yVal>
            <c:numRef>
              <c:f>'S&gt;0.03, Sigma z (Ex)'!$D$20:$D$115</c:f>
              <c:numCache>
                <c:formatCode>0.00</c:formatCode>
                <c:ptCount val="96"/>
                <c:pt idx="0">
                  <c:v>2913.1741489999999</c:v>
                </c:pt>
                <c:pt idx="1">
                  <c:v>2913.1955229999999</c:v>
                </c:pt>
                <c:pt idx="2">
                  <c:v>2913.1706640000002</c:v>
                </c:pt>
                <c:pt idx="3">
                  <c:v>2913.069704</c:v>
                </c:pt>
                <c:pt idx="4">
                  <c:v>2913.1870699999999</c:v>
                </c:pt>
                <c:pt idx="5">
                  <c:v>2913.2315589999998</c:v>
                </c:pt>
                <c:pt idx="6">
                  <c:v>2913.2737940000002</c:v>
                </c:pt>
                <c:pt idx="7">
                  <c:v>2913.3951200000001</c:v>
                </c:pt>
                <c:pt idx="8">
                  <c:v>2913.4301030000001</c:v>
                </c:pt>
                <c:pt idx="9">
                  <c:v>2913.3228410000002</c:v>
                </c:pt>
                <c:pt idx="10">
                  <c:v>2913.4769970000002</c:v>
                </c:pt>
                <c:pt idx="11">
                  <c:v>2913.4482029999999</c:v>
                </c:pt>
                <c:pt idx="12">
                  <c:v>2913.557272</c:v>
                </c:pt>
                <c:pt idx="13">
                  <c:v>2913.5716120000002</c:v>
                </c:pt>
                <c:pt idx="14">
                  <c:v>2913.685966</c:v>
                </c:pt>
                <c:pt idx="15">
                  <c:v>2913.7921259999998</c:v>
                </c:pt>
                <c:pt idx="16">
                  <c:v>2913.8526790000001</c:v>
                </c:pt>
                <c:pt idx="17">
                  <c:v>2913.8405229999998</c:v>
                </c:pt>
                <c:pt idx="18">
                  <c:v>2913.860424</c:v>
                </c:pt>
                <c:pt idx="19">
                  <c:v>2913.8368329999998</c:v>
                </c:pt>
                <c:pt idx="20">
                  <c:v>2913.683767</c:v>
                </c:pt>
                <c:pt idx="21">
                  <c:v>2913.9836780000001</c:v>
                </c:pt>
                <c:pt idx="22">
                  <c:v>2913.7037559999999</c:v>
                </c:pt>
                <c:pt idx="23">
                  <c:v>2913.730317</c:v>
                </c:pt>
                <c:pt idx="24">
                  <c:v>2913.9848590000001</c:v>
                </c:pt>
                <c:pt idx="25">
                  <c:v>2914.1271649999999</c:v>
                </c:pt>
                <c:pt idx="26">
                  <c:v>2914.136403</c:v>
                </c:pt>
                <c:pt idx="27">
                  <c:v>2914.0973949999998</c:v>
                </c:pt>
                <c:pt idx="28">
                  <c:v>2914.1480689999999</c:v>
                </c:pt>
                <c:pt idx="29">
                  <c:v>2914.1482820000001</c:v>
                </c:pt>
                <c:pt idx="30">
                  <c:v>2914.117401</c:v>
                </c:pt>
                <c:pt idx="31">
                  <c:v>2914.093609</c:v>
                </c:pt>
                <c:pt idx="32">
                  <c:v>2914.0976350000001</c:v>
                </c:pt>
                <c:pt idx="33">
                  <c:v>2914.091171</c:v>
                </c:pt>
                <c:pt idx="34">
                  <c:v>2914.0386880000001</c:v>
                </c:pt>
                <c:pt idx="35">
                  <c:v>2914.1199419999998</c:v>
                </c:pt>
                <c:pt idx="36">
                  <c:v>2914.5282419999999</c:v>
                </c:pt>
                <c:pt idx="37">
                  <c:v>2914.3464180000001</c:v>
                </c:pt>
                <c:pt idx="38">
                  <c:v>2914.1806510000001</c:v>
                </c:pt>
                <c:pt idx="39">
                  <c:v>2914.1609079999998</c:v>
                </c:pt>
                <c:pt idx="40">
                  <c:v>2914.5248999999999</c:v>
                </c:pt>
                <c:pt idx="41">
                  <c:v>2914.412022</c:v>
                </c:pt>
                <c:pt idx="42">
                  <c:v>2914.4624239999998</c:v>
                </c:pt>
                <c:pt idx="43">
                  <c:v>2914.5192849999999</c:v>
                </c:pt>
                <c:pt idx="44">
                  <c:v>2914.5221689999998</c:v>
                </c:pt>
                <c:pt idx="45">
                  <c:v>2914.679341</c:v>
                </c:pt>
                <c:pt idx="46">
                  <c:v>2914.4988440000002</c:v>
                </c:pt>
                <c:pt idx="47">
                  <c:v>2914.3908889999998</c:v>
                </c:pt>
                <c:pt idx="48">
                  <c:v>2914.7143729999998</c:v>
                </c:pt>
                <c:pt idx="49">
                  <c:v>2914.874671</c:v>
                </c:pt>
                <c:pt idx="50">
                  <c:v>2914.7763420000001</c:v>
                </c:pt>
                <c:pt idx="51">
                  <c:v>2914.8049919999999</c:v>
                </c:pt>
                <c:pt idx="52">
                  <c:v>2914.6558540000001</c:v>
                </c:pt>
                <c:pt idx="53">
                  <c:v>2914.6592639999999</c:v>
                </c:pt>
                <c:pt idx="54">
                  <c:v>2914.9341549999999</c:v>
                </c:pt>
                <c:pt idx="55">
                  <c:v>2915.2603669999999</c:v>
                </c:pt>
                <c:pt idx="56">
                  <c:v>2915.1381270000002</c:v>
                </c:pt>
                <c:pt idx="57">
                  <c:v>2915.1306410000002</c:v>
                </c:pt>
                <c:pt idx="58">
                  <c:v>2915.0934120000002</c:v>
                </c:pt>
                <c:pt idx="59">
                  <c:v>2915.0703549999998</c:v>
                </c:pt>
                <c:pt idx="60">
                  <c:v>2915.003013</c:v>
                </c:pt>
                <c:pt idx="61">
                  <c:v>2914.987897</c:v>
                </c:pt>
                <c:pt idx="62">
                  <c:v>2914.939026</c:v>
                </c:pt>
                <c:pt idx="63">
                  <c:v>2914.9484969999999</c:v>
                </c:pt>
                <c:pt idx="64">
                  <c:v>2914.9441780000002</c:v>
                </c:pt>
                <c:pt idx="65">
                  <c:v>2914.9743800000001</c:v>
                </c:pt>
                <c:pt idx="66">
                  <c:v>2914.9780030000002</c:v>
                </c:pt>
                <c:pt idx="67">
                  <c:v>2914.946175</c:v>
                </c:pt>
                <c:pt idx="68">
                  <c:v>2915.1161550000002</c:v>
                </c:pt>
                <c:pt idx="69">
                  <c:v>2915.205524</c:v>
                </c:pt>
                <c:pt idx="70">
                  <c:v>2915.0988090000001</c:v>
                </c:pt>
                <c:pt idx="71">
                  <c:v>2915.202792</c:v>
                </c:pt>
                <c:pt idx="72">
                  <c:v>2915.3830269999999</c:v>
                </c:pt>
                <c:pt idx="73">
                  <c:v>2915.1983289999998</c:v>
                </c:pt>
                <c:pt idx="74">
                  <c:v>2915.199576</c:v>
                </c:pt>
                <c:pt idx="75">
                  <c:v>2915.4376269999998</c:v>
                </c:pt>
                <c:pt idx="76">
                  <c:v>2915.4077940000002</c:v>
                </c:pt>
                <c:pt idx="77">
                  <c:v>2915.4247</c:v>
                </c:pt>
                <c:pt idx="78">
                  <c:v>2915.4725400000002</c:v>
                </c:pt>
                <c:pt idx="79">
                  <c:v>2915.4789959999998</c:v>
                </c:pt>
                <c:pt idx="80">
                  <c:v>2915.562199</c:v>
                </c:pt>
                <c:pt idx="81">
                  <c:v>2915.5541090000002</c:v>
                </c:pt>
                <c:pt idx="82">
                  <c:v>2915.5583080000001</c:v>
                </c:pt>
                <c:pt idx="83">
                  <c:v>2915.4882779999998</c:v>
                </c:pt>
                <c:pt idx="84">
                  <c:v>2915.3891680000002</c:v>
                </c:pt>
                <c:pt idx="85">
                  <c:v>2915.3063179999999</c:v>
                </c:pt>
                <c:pt idx="86">
                  <c:v>2915.3645529999999</c:v>
                </c:pt>
                <c:pt idx="87">
                  <c:v>2915.1009600000002</c:v>
                </c:pt>
                <c:pt idx="88">
                  <c:v>2915.3058799999999</c:v>
                </c:pt>
                <c:pt idx="89">
                  <c:v>2915.1997769999998</c:v>
                </c:pt>
                <c:pt idx="90">
                  <c:v>2915.9691309999998</c:v>
                </c:pt>
                <c:pt idx="91">
                  <c:v>2916.1848749999999</c:v>
                </c:pt>
                <c:pt idx="92">
                  <c:v>2916.150889</c:v>
                </c:pt>
                <c:pt idx="93">
                  <c:v>2916.208392</c:v>
                </c:pt>
                <c:pt idx="94">
                  <c:v>2916.2075279999999</c:v>
                </c:pt>
                <c:pt idx="95">
                  <c:v>2916.2077509999999</c:v>
                </c:pt>
              </c:numCache>
            </c:numRef>
          </c:yVal>
          <c:smooth val="0"/>
        </c:ser>
        <c:dLbls>
          <c:showLegendKey val="0"/>
          <c:showVal val="0"/>
          <c:showCatName val="0"/>
          <c:showSerName val="0"/>
          <c:showPercent val="0"/>
          <c:showBubbleSize val="0"/>
        </c:dLbls>
        <c:axId val="411648824"/>
        <c:axId val="411649216"/>
      </c:scatterChart>
      <c:valAx>
        <c:axId val="411648824"/>
        <c:scaling>
          <c:orientation val="minMax"/>
          <c:max val="3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Longitudinal Station</a:t>
                </a:r>
                <a:r>
                  <a:rPr lang="en-US" baseline="0"/>
                  <a:t> (m)</a:t>
                </a:r>
                <a:endParaRPr lang="en-US"/>
              </a:p>
            </c:rich>
          </c:tx>
          <c:layout>
            <c:manualLayout>
              <c:xMode val="edge"/>
              <c:yMode val="edge"/>
              <c:x val="0.45677023184601917"/>
              <c:y val="0.9271667519388995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649216"/>
        <c:crosses val="autoZero"/>
        <c:crossBetween val="midCat"/>
      </c:valAx>
      <c:valAx>
        <c:axId val="4116492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Elevation (m)</a:t>
                </a:r>
              </a:p>
            </c:rich>
          </c:tx>
          <c:layout>
            <c:manualLayout>
              <c:xMode val="edge"/>
              <c:yMode val="edge"/>
              <c:x val="6.9444444444444441E-3"/>
              <c:y val="0.408702881495529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648824"/>
        <c:crosses val="autoZero"/>
        <c:crossBetween val="midCat"/>
      </c:valAx>
      <c:spPr>
        <a:noFill/>
        <a:ln>
          <a:noFill/>
        </a:ln>
        <a:effectLst/>
      </c:spPr>
    </c:plotArea>
    <c:legend>
      <c:legendPos val="r"/>
      <c:layout>
        <c:manualLayout>
          <c:xMode val="edge"/>
          <c:yMode val="edge"/>
          <c:x val="9.4937117235345647E-2"/>
          <c:y val="4.1204954760088924E-2"/>
          <c:w val="0.12589621609798776"/>
          <c:h val="0.1107018675264656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9</xdr:col>
      <xdr:colOff>254003</xdr:colOff>
      <xdr:row>55</xdr:row>
      <xdr:rowOff>69870</xdr:rowOff>
    </xdr:from>
    <xdr:to>
      <xdr:col>10</xdr:col>
      <xdr:colOff>130436</xdr:colOff>
      <xdr:row>59</xdr:row>
      <xdr:rowOff>12698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8420" y="10526203"/>
          <a:ext cx="469099" cy="535495"/>
        </a:xfrm>
        <a:prstGeom prst="rect">
          <a:avLst/>
        </a:prstGeom>
      </xdr:spPr>
    </xdr:pic>
    <xdr:clientData/>
  </xdr:twoCellAnchor>
  <xdr:twoCellAnchor>
    <xdr:from>
      <xdr:col>1</xdr:col>
      <xdr:colOff>482601</xdr:colOff>
      <xdr:row>14</xdr:row>
      <xdr:rowOff>49743</xdr:rowOff>
    </xdr:from>
    <xdr:to>
      <xdr:col>2</xdr:col>
      <xdr:colOff>1132416</xdr:colOff>
      <xdr:row>16</xdr:row>
      <xdr:rowOff>164044</xdr:rowOff>
    </xdr:to>
    <xdr:sp macro="" textlink="">
      <xdr:nvSpPr>
        <xdr:cNvPr id="3" name="TextBox 2"/>
        <xdr:cNvSpPr txBox="1"/>
      </xdr:nvSpPr>
      <xdr:spPr>
        <a:xfrm>
          <a:off x="567268" y="2557993"/>
          <a:ext cx="1316565" cy="495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Consult</a:t>
          </a:r>
          <a:r>
            <a:rPr lang="en-US" sz="1100" b="1" baseline="0"/>
            <a:t> Tabular Guidance</a:t>
          </a:r>
          <a:endParaRPr lang="en-US" sz="1100" b="1"/>
        </a:p>
      </xdr:txBody>
    </xdr:sp>
    <xdr:clientData/>
  </xdr:twoCellAnchor>
  <xdr:oneCellAnchor>
    <xdr:from>
      <xdr:col>0</xdr:col>
      <xdr:colOff>29562</xdr:colOff>
      <xdr:row>13</xdr:row>
      <xdr:rowOff>4794</xdr:rowOff>
    </xdr:from>
    <xdr:ext cx="535659" cy="937629"/>
    <xdr:sp macro="" textlink="">
      <xdr:nvSpPr>
        <xdr:cNvPr id="4" name="Rectangle 3"/>
        <xdr:cNvSpPr/>
      </xdr:nvSpPr>
      <xdr:spPr>
        <a:xfrm>
          <a:off x="29562" y="2322544"/>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1</a:t>
          </a:r>
        </a:p>
      </xdr:txBody>
    </xdr:sp>
    <xdr:clientData/>
  </xdr:oneCellAnchor>
  <xdr:twoCellAnchor>
    <xdr:from>
      <xdr:col>3</xdr:col>
      <xdr:colOff>141815</xdr:colOff>
      <xdr:row>14</xdr:row>
      <xdr:rowOff>165103</xdr:rowOff>
    </xdr:from>
    <xdr:to>
      <xdr:col>4</xdr:col>
      <xdr:colOff>56091</xdr:colOff>
      <xdr:row>16</xdr:row>
      <xdr:rowOff>31753</xdr:rowOff>
    </xdr:to>
    <xdr:sp macro="" textlink="">
      <xdr:nvSpPr>
        <xdr:cNvPr id="5" name="Right Arrow 4"/>
        <xdr:cNvSpPr/>
      </xdr:nvSpPr>
      <xdr:spPr>
        <a:xfrm>
          <a:off x="2173815" y="2673353"/>
          <a:ext cx="475193" cy="247650"/>
        </a:xfrm>
        <a:prstGeom prst="rightArrow">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197909</xdr:colOff>
      <xdr:row>13</xdr:row>
      <xdr:rowOff>157135</xdr:rowOff>
    </xdr:from>
    <xdr:to>
      <xdr:col>7</xdr:col>
      <xdr:colOff>94264</xdr:colOff>
      <xdr:row>17</xdr:row>
      <xdr:rowOff>21166</xdr:rowOff>
    </xdr:to>
    <xdr:sp macro="" textlink="">
      <xdr:nvSpPr>
        <xdr:cNvPr id="6" name="TextBox 5"/>
        <xdr:cNvSpPr txBox="1"/>
      </xdr:nvSpPr>
      <xdr:spPr>
        <a:xfrm>
          <a:off x="3341159" y="2474885"/>
          <a:ext cx="1060522" cy="626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Consult</a:t>
          </a:r>
          <a:r>
            <a:rPr lang="en-US" sz="1100" b="1" baseline="0"/>
            <a:t> Photographic Guidance</a:t>
          </a:r>
          <a:endParaRPr lang="en-US" sz="1100" b="1"/>
        </a:p>
      </xdr:txBody>
    </xdr:sp>
    <xdr:clientData/>
  </xdr:twoCellAnchor>
  <xdr:oneCellAnchor>
    <xdr:from>
      <xdr:col>4</xdr:col>
      <xdr:colOff>176742</xdr:colOff>
      <xdr:row>12</xdr:row>
      <xdr:rowOff>213786</xdr:rowOff>
    </xdr:from>
    <xdr:ext cx="535659" cy="937629"/>
    <xdr:sp macro="" textlink="">
      <xdr:nvSpPr>
        <xdr:cNvPr id="7" name="Rectangle 6"/>
        <xdr:cNvSpPr/>
      </xdr:nvSpPr>
      <xdr:spPr>
        <a:xfrm>
          <a:off x="2769659" y="2298703"/>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2</a:t>
          </a:r>
        </a:p>
      </xdr:txBody>
    </xdr:sp>
    <xdr:clientData/>
  </xdr:oneCellAnchor>
  <xdr:twoCellAnchor>
    <xdr:from>
      <xdr:col>7</xdr:col>
      <xdr:colOff>390598</xdr:colOff>
      <xdr:row>14</xdr:row>
      <xdr:rowOff>162430</xdr:rowOff>
    </xdr:from>
    <xdr:to>
      <xdr:col>8</xdr:col>
      <xdr:colOff>155577</xdr:colOff>
      <xdr:row>16</xdr:row>
      <xdr:rowOff>29080</xdr:rowOff>
    </xdr:to>
    <xdr:sp macro="" textlink="">
      <xdr:nvSpPr>
        <xdr:cNvPr id="8" name="Right Arrow 7"/>
        <xdr:cNvSpPr/>
      </xdr:nvSpPr>
      <xdr:spPr>
        <a:xfrm>
          <a:off x="4698015" y="2670680"/>
          <a:ext cx="484645" cy="247650"/>
        </a:xfrm>
        <a:prstGeom prst="rightArrow">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245606</xdr:colOff>
      <xdr:row>13</xdr:row>
      <xdr:rowOff>158755</xdr:rowOff>
    </xdr:from>
    <xdr:to>
      <xdr:col>12</xdr:col>
      <xdr:colOff>179919</xdr:colOff>
      <xdr:row>17</xdr:row>
      <xdr:rowOff>74086</xdr:rowOff>
    </xdr:to>
    <xdr:sp macro="" textlink="">
      <xdr:nvSpPr>
        <xdr:cNvPr id="9" name="TextBox 8"/>
        <xdr:cNvSpPr txBox="1"/>
      </xdr:nvSpPr>
      <xdr:spPr>
        <a:xfrm>
          <a:off x="5950023" y="2476505"/>
          <a:ext cx="1278396" cy="6773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Apply a Quantitative Prediction Method</a:t>
          </a:r>
        </a:p>
      </xdr:txBody>
    </xdr:sp>
    <xdr:clientData/>
  </xdr:twoCellAnchor>
  <xdr:oneCellAnchor>
    <xdr:from>
      <xdr:col>8</xdr:col>
      <xdr:colOff>327029</xdr:colOff>
      <xdr:row>12</xdr:row>
      <xdr:rowOff>223311</xdr:rowOff>
    </xdr:from>
    <xdr:ext cx="535659" cy="937629"/>
    <xdr:sp macro="" textlink="">
      <xdr:nvSpPr>
        <xdr:cNvPr id="10" name="Rectangle 9"/>
        <xdr:cNvSpPr/>
      </xdr:nvSpPr>
      <xdr:spPr>
        <a:xfrm>
          <a:off x="5354112" y="2308228"/>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3</a:t>
          </a:r>
        </a:p>
      </xdr:txBody>
    </xdr:sp>
    <xdr:clientData/>
  </xdr:oneCellAnchor>
  <xdr:oneCellAnchor>
    <xdr:from>
      <xdr:col>1</xdr:col>
      <xdr:colOff>68793</xdr:colOff>
      <xdr:row>26</xdr:row>
      <xdr:rowOff>105833</xdr:rowOff>
    </xdr:from>
    <xdr:ext cx="535659" cy="937629"/>
    <xdr:sp macro="" textlink="">
      <xdr:nvSpPr>
        <xdr:cNvPr id="11" name="Rectangle 10"/>
        <xdr:cNvSpPr/>
      </xdr:nvSpPr>
      <xdr:spPr>
        <a:xfrm>
          <a:off x="154518" y="5077883"/>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1</a:t>
          </a:r>
        </a:p>
      </xdr:txBody>
    </xdr:sp>
    <xdr:clientData/>
  </xdr:oneCellAnchor>
  <xdr:twoCellAnchor editAs="oneCell">
    <xdr:from>
      <xdr:col>10</xdr:col>
      <xdr:colOff>187330</xdr:colOff>
      <xdr:row>55</xdr:row>
      <xdr:rowOff>47425</xdr:rowOff>
    </xdr:from>
    <xdr:to>
      <xdr:col>13</xdr:col>
      <xdr:colOff>10851</xdr:colOff>
      <xdr:row>58</xdr:row>
      <xdr:rowOff>147106</xdr:rowOff>
    </xdr:to>
    <xdr:pic>
      <xdr:nvPicPr>
        <xdr:cNvPr id="12" name="Picture 1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4413" y="10503758"/>
          <a:ext cx="945355" cy="544181"/>
        </a:xfrm>
        <a:prstGeom prst="rect">
          <a:avLst/>
        </a:prstGeom>
      </xdr:spPr>
    </xdr:pic>
    <xdr:clientData/>
  </xdr:twoCellAnchor>
  <xdr:twoCellAnchor>
    <xdr:from>
      <xdr:col>0</xdr:col>
      <xdr:colOff>38100</xdr:colOff>
      <xdr:row>46</xdr:row>
      <xdr:rowOff>31752</xdr:rowOff>
    </xdr:from>
    <xdr:to>
      <xdr:col>13</xdr:col>
      <xdr:colOff>0</xdr:colOff>
      <xdr:row>54</xdr:row>
      <xdr:rowOff>158750</xdr:rowOff>
    </xdr:to>
    <xdr:sp macro="" textlink="">
      <xdr:nvSpPr>
        <xdr:cNvPr id="13" name="TextBox 12"/>
        <xdr:cNvSpPr txBox="1"/>
      </xdr:nvSpPr>
      <xdr:spPr>
        <a:xfrm>
          <a:off x="38100" y="8928102"/>
          <a:ext cx="7515225" cy="16509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Grey cells</a:t>
          </a:r>
          <a:r>
            <a:rPr lang="en-US" sz="1100" baseline="0"/>
            <a:t> indicate fields that should be populated. Results are provided in the salmon colored cells.</a:t>
          </a:r>
        </a:p>
        <a:p>
          <a:r>
            <a:rPr lang="en-US" sz="1100" baseline="0"/>
            <a:t>(2) Enter background information (cells D4, D5, I4 to I6), sediment size data (cells D8, E8, H8), and hydraulic information (cells D9 to D13). R is often approximated as the average depth for steams with </a:t>
          </a:r>
          <a:r>
            <a:rPr lang="en-US" sz="1100" baseline="0">
              <a:solidFill>
                <a:sysClr val="windowText" lastClr="000000"/>
              </a:solidFill>
            </a:rPr>
            <a:t>a width/depth ratio &gt; ~20.</a:t>
          </a:r>
        </a:p>
        <a:p>
          <a:r>
            <a:rPr lang="en-US" sz="1100" baseline="0"/>
            <a:t>(3) Consult tabular guidance and enter the best estimate in the grey box (cell I43; do not use in average if not confident of estimate). Tabular values are typically substantially underestimated for channels &gt; ~3% slope.</a:t>
          </a:r>
        </a:p>
        <a:p>
          <a:r>
            <a:rPr lang="en-US" sz="1100" baseline="0"/>
            <a:t>(4) Consult photographic guidance and enter an estimate in the grey box (cell I44).</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(5) Applicable quantitative procedures will be automatically compute (per provided Applicable Range). </a:t>
          </a:r>
          <a:endParaRPr lang="en-US">
            <a:effectLst/>
          </a:endParaRPr>
        </a:p>
        <a:p>
          <a:r>
            <a:rPr lang="en-US" sz="1100" baseline="0"/>
            <a:t>(6) Implement Arcement and Schneider (1989) procedure, if desired (cells T20 to Y20).</a:t>
          </a:r>
        </a:p>
        <a:p>
          <a:r>
            <a:rPr lang="en-US" sz="1100" baseline="0"/>
            <a:t>(7) Place a "y" next to results that you wish to include in the average computations (cells K43, K44, AA19, Z26 to Z42).</a:t>
          </a:r>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r>
            <a:rPr lang="en-US" sz="1100" baseline="0"/>
            <a:t> </a:t>
          </a:r>
          <a:endParaRPr lang="en-US" sz="1100"/>
        </a:p>
      </xdr:txBody>
    </xdr:sp>
    <xdr:clientData/>
  </xdr:twoCellAnchor>
  <xdr:twoCellAnchor>
    <xdr:from>
      <xdr:col>4</xdr:col>
      <xdr:colOff>66675</xdr:colOff>
      <xdr:row>8</xdr:row>
      <xdr:rowOff>47624</xdr:rowOff>
    </xdr:from>
    <xdr:to>
      <xdr:col>12</xdr:col>
      <xdr:colOff>200025</xdr:colOff>
      <xdr:row>13</xdr:row>
      <xdr:rowOff>116416</xdr:rowOff>
    </xdr:to>
    <xdr:sp macro="" textlink="">
      <xdr:nvSpPr>
        <xdr:cNvPr id="14" name="TextBox 13"/>
        <xdr:cNvSpPr txBox="1"/>
      </xdr:nvSpPr>
      <xdr:spPr>
        <a:xfrm>
          <a:off x="2659592" y="1243541"/>
          <a:ext cx="4737100" cy="11906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Notes: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 Required</a:t>
          </a:r>
          <a:r>
            <a:rPr lang="en-US" sz="1100" baseline="0">
              <a:solidFill>
                <a:schemeClr val="dk1"/>
              </a:solidFill>
              <a:effectLst/>
              <a:latin typeface="+mn-lt"/>
              <a:ea typeface="+mn-ea"/>
              <a:cs typeface="+mn-cs"/>
            </a:rPr>
            <a:t> for Lee and Ferguson (2002) method, for step-pool streams (S&gt;0.027)</a:t>
          </a:r>
          <a:endParaRPr lang="en-US">
            <a:effectLst/>
          </a:endParaRPr>
        </a:p>
        <a:p>
          <a:r>
            <a:rPr lang="en-US" sz="1100" baseline="0">
              <a:solidFill>
                <a:schemeClr val="dk1"/>
              </a:solidFill>
              <a:effectLst/>
              <a:latin typeface="+mn-lt"/>
              <a:ea typeface="+mn-ea"/>
              <a:cs typeface="+mn-cs"/>
            </a:rPr>
            <a:t>(b) Mean flow depth = hydraulic depth; Required for Bathurst (1985), Rickenmann and Recking (2011), and Aberle and Smart (2003) methods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(c) Longitudinally; </a:t>
          </a:r>
          <a:r>
            <a:rPr lang="en-US" sz="1100">
              <a:solidFill>
                <a:schemeClr val="dk1"/>
              </a:solidFill>
              <a:effectLst/>
              <a:latin typeface="+mn-lt"/>
              <a:ea typeface="+mn-ea"/>
              <a:cs typeface="+mn-cs"/>
            </a:rPr>
            <a:t>Provide for S&gt;~0.03 m/m (see sheet "S&gt;0.03, Sigma z")</a:t>
          </a:r>
          <a:endParaRPr lang="en-US">
            <a:effectLst/>
          </a:endParaRPr>
        </a:p>
        <a:p>
          <a:endParaRPr lang="en-US" sz="1100"/>
        </a:p>
      </xdr:txBody>
    </xdr:sp>
    <xdr:clientData/>
  </xdr:twoCellAnchor>
  <xdr:oneCellAnchor>
    <xdr:from>
      <xdr:col>1</xdr:col>
      <xdr:colOff>59268</xdr:colOff>
      <xdr:row>32</xdr:row>
      <xdr:rowOff>31749</xdr:rowOff>
    </xdr:from>
    <xdr:ext cx="535659" cy="937629"/>
    <xdr:sp macro="" textlink="">
      <xdr:nvSpPr>
        <xdr:cNvPr id="15" name="Rectangle 14"/>
        <xdr:cNvSpPr/>
      </xdr:nvSpPr>
      <xdr:spPr>
        <a:xfrm>
          <a:off x="144993" y="6203949"/>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2</a:t>
          </a:r>
        </a:p>
      </xdr:txBody>
    </xdr:sp>
    <xdr:clientData/>
  </xdr:oneCellAnchor>
  <xdr:oneCellAnchor>
    <xdr:from>
      <xdr:col>15</xdr:col>
      <xdr:colOff>266700</xdr:colOff>
      <xdr:row>12</xdr:row>
      <xdr:rowOff>188386</xdr:rowOff>
    </xdr:from>
    <xdr:ext cx="535659" cy="937629"/>
    <xdr:sp macro="" textlink="">
      <xdr:nvSpPr>
        <xdr:cNvPr id="16" name="Rectangle 15"/>
        <xdr:cNvSpPr/>
      </xdr:nvSpPr>
      <xdr:spPr>
        <a:xfrm>
          <a:off x="7981950" y="2273303"/>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3</a:t>
          </a:r>
        </a:p>
      </xdr:txBody>
    </xdr:sp>
    <xdr:clientData/>
  </xdr:oneCellAnchor>
  <xdr:twoCellAnchor>
    <xdr:from>
      <xdr:col>16</xdr:col>
      <xdr:colOff>116416</xdr:colOff>
      <xdr:row>45</xdr:row>
      <xdr:rowOff>63502</xdr:rowOff>
    </xdr:from>
    <xdr:to>
      <xdr:col>27</xdr:col>
      <xdr:colOff>0</xdr:colOff>
      <xdr:row>54</xdr:row>
      <xdr:rowOff>179919</xdr:rowOff>
    </xdr:to>
    <xdr:sp macro="" textlink="">
      <xdr:nvSpPr>
        <xdr:cNvPr id="17" name="TextBox 16"/>
        <xdr:cNvSpPr txBox="1"/>
      </xdr:nvSpPr>
      <xdr:spPr>
        <a:xfrm>
          <a:off x="8165041" y="8769352"/>
          <a:ext cx="7065434" cy="183091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(1) Quantitative average excludes the Arcement and Schneider (1989) method.</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(2) In some situations it can be appropraite to assume that the quantitative average n is n</a:t>
          </a:r>
          <a:r>
            <a:rPr lang="en-US" sz="1100" baseline="-25000">
              <a:solidFill>
                <a:schemeClr val="dk1"/>
              </a:solidFill>
              <a:effectLst/>
              <a:latin typeface="+mn-lt"/>
              <a:ea typeface="+mn-ea"/>
              <a:cs typeface="+mn-cs"/>
            </a:rPr>
            <a:t>b</a:t>
          </a:r>
          <a:r>
            <a:rPr lang="en-US" sz="1100" baseline="0">
              <a:solidFill>
                <a:schemeClr val="dk1"/>
              </a:solidFill>
              <a:effectLst/>
              <a:latin typeface="+mn-lt"/>
              <a:ea typeface="+mn-ea"/>
              <a:cs typeface="+mn-cs"/>
            </a:rPr>
            <a:t>., though this may result in overestimated flow resistance.</a:t>
          </a:r>
          <a:endParaRPr lang="en-US">
            <a:effectLst/>
          </a:endParaRPr>
        </a:p>
        <a:p>
          <a:r>
            <a:rPr lang="en-US" sz="1100"/>
            <a:t>(3) </a:t>
          </a:r>
          <a:r>
            <a:rPr lang="en-US" sz="1100" baseline="0"/>
            <a:t>Relative submergence is computed using either </a:t>
          </a:r>
          <a:r>
            <a:rPr lang="en-US" sz="1100" i="1" baseline="0"/>
            <a:t>R</a:t>
          </a:r>
          <a:r>
            <a:rPr lang="en-US" sz="1100" baseline="0"/>
            <a:t> (hydraulic radius) or d (mean depth) and the </a:t>
          </a:r>
          <a:r>
            <a:rPr lang="en-US" sz="1100" i="1" baseline="0"/>
            <a:t>D</a:t>
          </a:r>
          <a:r>
            <a:rPr lang="en-US" sz="1100" i="1" baseline="-25000"/>
            <a:t>50</a:t>
          </a:r>
          <a:r>
            <a:rPr lang="en-US" sz="1100" baseline="0"/>
            <a:t> (median bed material size) or </a:t>
          </a:r>
          <a:r>
            <a:rPr lang="en-US" sz="1100" i="1" baseline="0"/>
            <a:t>D</a:t>
          </a:r>
          <a:r>
            <a:rPr lang="en-US" sz="1100" i="1" baseline="-25000"/>
            <a:t>84</a:t>
          </a:r>
          <a:r>
            <a:rPr lang="en-US" sz="1100" i="1" baseline="0"/>
            <a:t> </a:t>
          </a:r>
          <a:r>
            <a:rPr lang="en-US" sz="1100" baseline="0"/>
            <a:t>(84% of bed material smaller); or computed using either </a:t>
          </a:r>
          <a:r>
            <a:rPr lang="en-US" sz="1100" i="1" baseline="0"/>
            <a:t>h</a:t>
          </a:r>
          <a:r>
            <a:rPr lang="en-US" sz="1100" i="1" baseline="-25000"/>
            <a:t>m</a:t>
          </a:r>
          <a:r>
            <a:rPr lang="en-US" sz="1100" baseline="0"/>
            <a:t> (median thalweg depth) or</a:t>
          </a:r>
          <a:r>
            <a:rPr lang="en-US" sz="1100" i="1" baseline="0"/>
            <a:t> d </a:t>
          </a:r>
          <a:r>
            <a:rPr lang="en-US" sz="1100" baseline="0"/>
            <a:t>and</a:t>
          </a:r>
          <a:r>
            <a:rPr lang="en-US" sz="1100" i="1" baseline="0"/>
            <a:t> </a:t>
          </a:r>
          <a:r>
            <a:rPr lang="el-GR" sz="1100" i="1" baseline="0"/>
            <a:t>σ</a:t>
          </a:r>
          <a:r>
            <a:rPr lang="en-US" sz="1100" i="1" baseline="-25000"/>
            <a:t>z</a:t>
          </a:r>
          <a:r>
            <a:rPr lang="en-US" sz="1100" i="1" baseline="0"/>
            <a:t> </a:t>
          </a:r>
          <a:r>
            <a:rPr lang="en-US" sz="1100" baseline="0"/>
            <a:t>(standard deviation of residuals of a thalweg longitudinal profile regression). For</a:t>
          </a:r>
          <a:r>
            <a:rPr lang="en-US" sz="1100" baseline="0">
              <a:solidFill>
                <a:schemeClr val="dk1"/>
              </a:solidFill>
              <a:effectLst/>
              <a:latin typeface="+mn-lt"/>
              <a:ea typeface="+mn-ea"/>
              <a:cs typeface="+mn-cs"/>
            </a:rPr>
            <a:t> </a:t>
          </a:r>
          <a:r>
            <a:rPr lang="el-GR" sz="1100" i="1" baseline="0">
              <a:solidFill>
                <a:schemeClr val="dk1"/>
              </a:solidFill>
              <a:effectLst/>
              <a:latin typeface="+mn-lt"/>
              <a:ea typeface="+mn-ea"/>
              <a:cs typeface="+mn-cs"/>
            </a:rPr>
            <a:t>σ</a:t>
          </a:r>
          <a:r>
            <a:rPr lang="en-US" sz="1100" i="1" baseline="-25000">
              <a:solidFill>
                <a:schemeClr val="dk1"/>
              </a:solidFill>
              <a:effectLst/>
              <a:latin typeface="+mn-lt"/>
              <a:ea typeface="+mn-ea"/>
              <a:cs typeface="+mn-cs"/>
            </a:rPr>
            <a:t>z</a:t>
          </a:r>
          <a:r>
            <a:rPr lang="en-US" sz="1100" i="1" baseline="0"/>
            <a:t> </a:t>
          </a:r>
          <a:r>
            <a:rPr lang="en-US" sz="1100" baseline="0"/>
            <a:t>computation, see "S&gt;0.03, Sigma z" tab of this spreadsheet.</a:t>
          </a:r>
        </a:p>
        <a:p>
          <a:r>
            <a:rPr lang="en-US" sz="1100" baseline="0">
              <a:solidFill>
                <a:schemeClr val="dk1"/>
              </a:solidFill>
              <a:effectLst/>
              <a:latin typeface="+mn-lt"/>
              <a:ea typeface="+mn-ea"/>
              <a:cs typeface="+mn-cs"/>
            </a:rPr>
            <a:t>(4) This method can substantially underestimate flow resistance in steeper streams (slope&gt;0.03) where large wood is present and incorporated into the steps, enhancing step heights.</a:t>
          </a:r>
          <a:endParaRPr lang="en-US">
            <a:effectLst/>
          </a:endParaRPr>
        </a:p>
      </xdr:txBody>
    </xdr:sp>
    <xdr:clientData/>
  </xdr:twoCellAnchor>
  <xdr:oneCellAnchor>
    <xdr:from>
      <xdr:col>15</xdr:col>
      <xdr:colOff>82550</xdr:colOff>
      <xdr:row>19</xdr:row>
      <xdr:rowOff>109009</xdr:rowOff>
    </xdr:from>
    <xdr:ext cx="1942391" cy="172227"/>
    <mc:AlternateContent xmlns:mc="http://schemas.openxmlformats.org/markup-compatibility/2006" xmlns:a14="http://schemas.microsoft.com/office/drawing/2010/main">
      <mc:Choice Requires="a14">
        <xdr:sp macro="" textlink="">
          <xdr:nvSpPr>
            <xdr:cNvPr id="18" name="TextBox 17"/>
            <xdr:cNvSpPr txBox="1"/>
          </xdr:nvSpPr>
          <xdr:spPr>
            <a:xfrm>
              <a:off x="7788275" y="3747559"/>
              <a:ext cx="194239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𝑛</m:t>
                    </m:r>
                    <m:r>
                      <a:rPr lang="en-US" sz="1100" b="0" i="1">
                        <a:latin typeface="Cambria Math" panose="02040503050406030204" pitchFamily="18" charset="0"/>
                      </a:rPr>
                      <m:t>=</m:t>
                    </m:r>
                    <m:d>
                      <m:dPr>
                        <m:ctrlPr>
                          <a:rPr lang="en-US" sz="1100" b="0" i="1">
                            <a:latin typeface="Cambria Math" panose="02040503050406030204" pitchFamily="18" charset="0"/>
                          </a:rPr>
                        </m:ctrlPr>
                      </m:dPr>
                      <m:e>
                        <m:sSub>
                          <m:sSubPr>
                            <m:ctrlPr>
                              <a:rPr lang="en-US" sz="1100" b="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𝑏</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1</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2</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3</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4</m:t>
                            </m:r>
                          </m:sub>
                        </m:sSub>
                      </m:e>
                    </m:d>
                    <m:r>
                      <a:rPr lang="en-US" sz="1100" b="0" i="1">
                        <a:latin typeface="Cambria Math" panose="02040503050406030204" pitchFamily="18" charset="0"/>
                      </a:rPr>
                      <m:t>𝑚</m:t>
                    </m:r>
                  </m:oMath>
                </m:oMathPara>
              </a14:m>
              <a:endParaRPr lang="en-US" sz="1100"/>
            </a:p>
          </xdr:txBody>
        </xdr:sp>
      </mc:Choice>
      <mc:Fallback xmlns="">
        <xdr:sp macro="" textlink="">
          <xdr:nvSpPr>
            <xdr:cNvPr id="18" name="TextBox 17"/>
            <xdr:cNvSpPr txBox="1"/>
          </xdr:nvSpPr>
          <xdr:spPr>
            <a:xfrm>
              <a:off x="7788275" y="3747559"/>
              <a:ext cx="194239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𝑛=(𝑛_𝑏+𝑛_1+𝑛_2+𝑛_3+𝑛_4 )𝑚</a:t>
              </a:r>
              <a:endParaRPr lang="en-US"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254003</xdr:colOff>
      <xdr:row>55</xdr:row>
      <xdr:rowOff>69870</xdr:rowOff>
    </xdr:from>
    <xdr:to>
      <xdr:col>10</xdr:col>
      <xdr:colOff>130436</xdr:colOff>
      <xdr:row>59</xdr:row>
      <xdr:rowOff>12698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8420" y="10526203"/>
          <a:ext cx="469099" cy="535495"/>
        </a:xfrm>
        <a:prstGeom prst="rect">
          <a:avLst/>
        </a:prstGeom>
      </xdr:spPr>
    </xdr:pic>
    <xdr:clientData/>
  </xdr:twoCellAnchor>
  <xdr:twoCellAnchor>
    <xdr:from>
      <xdr:col>1</xdr:col>
      <xdr:colOff>482601</xdr:colOff>
      <xdr:row>14</xdr:row>
      <xdr:rowOff>49743</xdr:rowOff>
    </xdr:from>
    <xdr:to>
      <xdr:col>2</xdr:col>
      <xdr:colOff>1132416</xdr:colOff>
      <xdr:row>16</xdr:row>
      <xdr:rowOff>164044</xdr:rowOff>
    </xdr:to>
    <xdr:sp macro="" textlink="">
      <xdr:nvSpPr>
        <xdr:cNvPr id="3" name="TextBox 2"/>
        <xdr:cNvSpPr txBox="1"/>
      </xdr:nvSpPr>
      <xdr:spPr>
        <a:xfrm>
          <a:off x="567268" y="2557993"/>
          <a:ext cx="1316565" cy="495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Consult</a:t>
          </a:r>
          <a:r>
            <a:rPr lang="en-US" sz="1100" b="1" baseline="0"/>
            <a:t> Tabular Guidance</a:t>
          </a:r>
          <a:endParaRPr lang="en-US" sz="1100" b="1"/>
        </a:p>
      </xdr:txBody>
    </xdr:sp>
    <xdr:clientData/>
  </xdr:twoCellAnchor>
  <xdr:oneCellAnchor>
    <xdr:from>
      <xdr:col>0</xdr:col>
      <xdr:colOff>29562</xdr:colOff>
      <xdr:row>13</xdr:row>
      <xdr:rowOff>4794</xdr:rowOff>
    </xdr:from>
    <xdr:ext cx="535659" cy="937629"/>
    <xdr:sp macro="" textlink="">
      <xdr:nvSpPr>
        <xdr:cNvPr id="4" name="Rectangle 3"/>
        <xdr:cNvSpPr/>
      </xdr:nvSpPr>
      <xdr:spPr>
        <a:xfrm>
          <a:off x="29562" y="2322544"/>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1</a:t>
          </a:r>
        </a:p>
      </xdr:txBody>
    </xdr:sp>
    <xdr:clientData/>
  </xdr:oneCellAnchor>
  <xdr:twoCellAnchor>
    <xdr:from>
      <xdr:col>3</xdr:col>
      <xdr:colOff>141815</xdr:colOff>
      <xdr:row>14</xdr:row>
      <xdr:rowOff>165103</xdr:rowOff>
    </xdr:from>
    <xdr:to>
      <xdr:col>4</xdr:col>
      <xdr:colOff>56091</xdr:colOff>
      <xdr:row>16</xdr:row>
      <xdr:rowOff>31753</xdr:rowOff>
    </xdr:to>
    <xdr:sp macro="" textlink="">
      <xdr:nvSpPr>
        <xdr:cNvPr id="5" name="Right Arrow 4"/>
        <xdr:cNvSpPr/>
      </xdr:nvSpPr>
      <xdr:spPr>
        <a:xfrm>
          <a:off x="2173815" y="2673353"/>
          <a:ext cx="475193" cy="247650"/>
        </a:xfrm>
        <a:prstGeom prst="rightArrow">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197909</xdr:colOff>
      <xdr:row>13</xdr:row>
      <xdr:rowOff>157135</xdr:rowOff>
    </xdr:from>
    <xdr:to>
      <xdr:col>7</xdr:col>
      <xdr:colOff>94264</xdr:colOff>
      <xdr:row>17</xdr:row>
      <xdr:rowOff>21166</xdr:rowOff>
    </xdr:to>
    <xdr:sp macro="" textlink="">
      <xdr:nvSpPr>
        <xdr:cNvPr id="11" name="TextBox 10"/>
        <xdr:cNvSpPr txBox="1"/>
      </xdr:nvSpPr>
      <xdr:spPr>
        <a:xfrm>
          <a:off x="3341159" y="2474885"/>
          <a:ext cx="1060522" cy="626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Consult</a:t>
          </a:r>
          <a:r>
            <a:rPr lang="en-US" sz="1100" b="1" baseline="0"/>
            <a:t> Photographic Guidance</a:t>
          </a:r>
          <a:endParaRPr lang="en-US" sz="1100" b="1"/>
        </a:p>
      </xdr:txBody>
    </xdr:sp>
    <xdr:clientData/>
  </xdr:twoCellAnchor>
  <xdr:oneCellAnchor>
    <xdr:from>
      <xdr:col>4</xdr:col>
      <xdr:colOff>176742</xdr:colOff>
      <xdr:row>12</xdr:row>
      <xdr:rowOff>213786</xdr:rowOff>
    </xdr:from>
    <xdr:ext cx="535659" cy="937629"/>
    <xdr:sp macro="" textlink="">
      <xdr:nvSpPr>
        <xdr:cNvPr id="12" name="Rectangle 11"/>
        <xdr:cNvSpPr/>
      </xdr:nvSpPr>
      <xdr:spPr>
        <a:xfrm>
          <a:off x="2769659" y="2298703"/>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2</a:t>
          </a:r>
        </a:p>
      </xdr:txBody>
    </xdr:sp>
    <xdr:clientData/>
  </xdr:oneCellAnchor>
  <xdr:twoCellAnchor>
    <xdr:from>
      <xdr:col>7</xdr:col>
      <xdr:colOff>390598</xdr:colOff>
      <xdr:row>14</xdr:row>
      <xdr:rowOff>162430</xdr:rowOff>
    </xdr:from>
    <xdr:to>
      <xdr:col>8</xdr:col>
      <xdr:colOff>155577</xdr:colOff>
      <xdr:row>16</xdr:row>
      <xdr:rowOff>29080</xdr:rowOff>
    </xdr:to>
    <xdr:sp macro="" textlink="">
      <xdr:nvSpPr>
        <xdr:cNvPr id="13" name="Right Arrow 12"/>
        <xdr:cNvSpPr/>
      </xdr:nvSpPr>
      <xdr:spPr>
        <a:xfrm>
          <a:off x="4698015" y="2670680"/>
          <a:ext cx="484645" cy="247650"/>
        </a:xfrm>
        <a:prstGeom prst="rightArrow">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245606</xdr:colOff>
      <xdr:row>13</xdr:row>
      <xdr:rowOff>148173</xdr:rowOff>
    </xdr:from>
    <xdr:to>
      <xdr:col>12</xdr:col>
      <xdr:colOff>243416</xdr:colOff>
      <xdr:row>17</xdr:row>
      <xdr:rowOff>137583</xdr:rowOff>
    </xdr:to>
    <xdr:sp macro="" textlink="">
      <xdr:nvSpPr>
        <xdr:cNvPr id="14" name="TextBox 13"/>
        <xdr:cNvSpPr txBox="1"/>
      </xdr:nvSpPr>
      <xdr:spPr>
        <a:xfrm>
          <a:off x="5950023" y="2465923"/>
          <a:ext cx="1331310" cy="7514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Apply a Quantitative Prediction Method</a:t>
          </a:r>
        </a:p>
      </xdr:txBody>
    </xdr:sp>
    <xdr:clientData/>
  </xdr:twoCellAnchor>
  <xdr:oneCellAnchor>
    <xdr:from>
      <xdr:col>8</xdr:col>
      <xdr:colOff>327029</xdr:colOff>
      <xdr:row>12</xdr:row>
      <xdr:rowOff>223311</xdr:rowOff>
    </xdr:from>
    <xdr:ext cx="535659" cy="937629"/>
    <xdr:sp macro="" textlink="">
      <xdr:nvSpPr>
        <xdr:cNvPr id="15" name="Rectangle 14"/>
        <xdr:cNvSpPr/>
      </xdr:nvSpPr>
      <xdr:spPr>
        <a:xfrm>
          <a:off x="5354112" y="2308228"/>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3</a:t>
          </a:r>
        </a:p>
      </xdr:txBody>
    </xdr:sp>
    <xdr:clientData/>
  </xdr:oneCellAnchor>
  <xdr:oneCellAnchor>
    <xdr:from>
      <xdr:col>1</xdr:col>
      <xdr:colOff>68793</xdr:colOff>
      <xdr:row>26</xdr:row>
      <xdr:rowOff>105833</xdr:rowOff>
    </xdr:from>
    <xdr:ext cx="535659" cy="937629"/>
    <xdr:sp macro="" textlink="">
      <xdr:nvSpPr>
        <xdr:cNvPr id="17" name="Rectangle 16"/>
        <xdr:cNvSpPr/>
      </xdr:nvSpPr>
      <xdr:spPr>
        <a:xfrm>
          <a:off x="153460" y="5090583"/>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1</a:t>
          </a:r>
        </a:p>
      </xdr:txBody>
    </xdr:sp>
    <xdr:clientData/>
  </xdr:oneCellAnchor>
  <xdr:twoCellAnchor editAs="oneCell">
    <xdr:from>
      <xdr:col>10</xdr:col>
      <xdr:colOff>187330</xdr:colOff>
      <xdr:row>55</xdr:row>
      <xdr:rowOff>47425</xdr:rowOff>
    </xdr:from>
    <xdr:to>
      <xdr:col>13</xdr:col>
      <xdr:colOff>21435</xdr:colOff>
      <xdr:row>58</xdr:row>
      <xdr:rowOff>147106</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4413" y="10503758"/>
          <a:ext cx="945355" cy="544181"/>
        </a:xfrm>
        <a:prstGeom prst="rect">
          <a:avLst/>
        </a:prstGeom>
      </xdr:spPr>
    </xdr:pic>
    <xdr:clientData/>
  </xdr:twoCellAnchor>
  <xdr:twoCellAnchor>
    <xdr:from>
      <xdr:col>0</xdr:col>
      <xdr:colOff>38100</xdr:colOff>
      <xdr:row>46</xdr:row>
      <xdr:rowOff>31752</xdr:rowOff>
    </xdr:from>
    <xdr:to>
      <xdr:col>13</xdr:col>
      <xdr:colOff>0</xdr:colOff>
      <xdr:row>54</xdr:row>
      <xdr:rowOff>158750</xdr:rowOff>
    </xdr:to>
    <xdr:sp macro="" textlink="">
      <xdr:nvSpPr>
        <xdr:cNvPr id="8" name="TextBox 7"/>
        <xdr:cNvSpPr txBox="1"/>
      </xdr:nvSpPr>
      <xdr:spPr>
        <a:xfrm>
          <a:off x="38100" y="8964085"/>
          <a:ext cx="7528983" cy="16509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Grey cells</a:t>
          </a:r>
          <a:r>
            <a:rPr lang="en-US" sz="1100" baseline="0"/>
            <a:t> indicate fields that should be populated. Results are provided in the salmon colored cells.</a:t>
          </a:r>
        </a:p>
        <a:p>
          <a:r>
            <a:rPr lang="en-US" sz="1100" baseline="0"/>
            <a:t>(2) Enter background information (cells D4, D5, I4 to I6), sediment size data (cells D8, E8, H8), and hydraulic information (cells D9 to D13). R is often approximated as the average depth for steams with </a:t>
          </a:r>
          <a:r>
            <a:rPr lang="en-US" sz="1100" baseline="0">
              <a:solidFill>
                <a:sysClr val="windowText" lastClr="000000"/>
              </a:solidFill>
            </a:rPr>
            <a:t>a width/depth ratio &gt; ~20.</a:t>
          </a:r>
        </a:p>
        <a:p>
          <a:r>
            <a:rPr lang="en-US" sz="1100" baseline="0"/>
            <a:t>(3) Consult tabular guidance and enter the best estimate in the grey box (cell I43; do not use in average if not confident of estimate). Tabular values are typically substantially underestimated for channels &gt; ~3% slope.</a:t>
          </a:r>
        </a:p>
        <a:p>
          <a:r>
            <a:rPr lang="en-US" sz="1100" baseline="0"/>
            <a:t>(4) Consult photographic guidance and enter an estimate in the grey box (cell I44).</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(5) Applicable quantitative procedures will be automatically compute (per provided Applicable Range). </a:t>
          </a:r>
          <a:endParaRPr lang="en-US">
            <a:effectLst/>
          </a:endParaRPr>
        </a:p>
        <a:p>
          <a:r>
            <a:rPr lang="en-US" sz="1100" baseline="0"/>
            <a:t>(6) Implement Arcement and Schneider (1989) procedure, if desired (cells T20 to Y20).</a:t>
          </a:r>
        </a:p>
        <a:p>
          <a:r>
            <a:rPr lang="en-US" sz="1100" baseline="0"/>
            <a:t>(7) Place a "y" next to results that you wish to include in the average computations (cells K43, K44, AA19, Z26 to Z42).</a:t>
          </a:r>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r>
            <a:rPr lang="en-US" sz="1100" baseline="0"/>
            <a:t> </a:t>
          </a:r>
          <a:endParaRPr lang="en-US" sz="1100"/>
        </a:p>
      </xdr:txBody>
    </xdr:sp>
    <xdr:clientData/>
  </xdr:twoCellAnchor>
  <xdr:twoCellAnchor>
    <xdr:from>
      <xdr:col>4</xdr:col>
      <xdr:colOff>66675</xdr:colOff>
      <xdr:row>8</xdr:row>
      <xdr:rowOff>47624</xdr:rowOff>
    </xdr:from>
    <xdr:to>
      <xdr:col>12</xdr:col>
      <xdr:colOff>200025</xdr:colOff>
      <xdr:row>13</xdr:row>
      <xdr:rowOff>116416</xdr:rowOff>
    </xdr:to>
    <xdr:sp macro="" textlink="">
      <xdr:nvSpPr>
        <xdr:cNvPr id="7" name="TextBox 6"/>
        <xdr:cNvSpPr txBox="1"/>
      </xdr:nvSpPr>
      <xdr:spPr>
        <a:xfrm>
          <a:off x="2659592" y="1243541"/>
          <a:ext cx="4737100" cy="11906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Notes: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 Required</a:t>
          </a:r>
          <a:r>
            <a:rPr lang="en-US" sz="1100" baseline="0">
              <a:solidFill>
                <a:schemeClr val="dk1"/>
              </a:solidFill>
              <a:effectLst/>
              <a:latin typeface="+mn-lt"/>
              <a:ea typeface="+mn-ea"/>
              <a:cs typeface="+mn-cs"/>
            </a:rPr>
            <a:t> for Lee and Ferguson (2002) method, for step-pool streams (S&gt;0.027)</a:t>
          </a:r>
          <a:endParaRPr lang="en-US">
            <a:effectLst/>
          </a:endParaRPr>
        </a:p>
        <a:p>
          <a:r>
            <a:rPr lang="en-US" sz="1100" baseline="0">
              <a:solidFill>
                <a:schemeClr val="dk1"/>
              </a:solidFill>
              <a:effectLst/>
              <a:latin typeface="+mn-lt"/>
              <a:ea typeface="+mn-ea"/>
              <a:cs typeface="+mn-cs"/>
            </a:rPr>
            <a:t>(b) Mean flow depth = hydraulic depth; Required for Bathurst (1985), Rickenmann and Recking (2011), and Aberle and Smart (2003) methods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(c) Longitudinally; </a:t>
          </a:r>
          <a:r>
            <a:rPr lang="en-US" sz="1100">
              <a:solidFill>
                <a:schemeClr val="dk1"/>
              </a:solidFill>
              <a:effectLst/>
              <a:latin typeface="+mn-lt"/>
              <a:ea typeface="+mn-ea"/>
              <a:cs typeface="+mn-cs"/>
            </a:rPr>
            <a:t>Provide for S&gt;~0.03 ft/ft (see sheet "S&gt;0.03, Sigma z")</a:t>
          </a:r>
          <a:endParaRPr lang="en-US">
            <a:effectLst/>
          </a:endParaRPr>
        </a:p>
        <a:p>
          <a:endParaRPr lang="en-US" sz="1100"/>
        </a:p>
      </xdr:txBody>
    </xdr:sp>
    <xdr:clientData/>
  </xdr:twoCellAnchor>
  <xdr:oneCellAnchor>
    <xdr:from>
      <xdr:col>1</xdr:col>
      <xdr:colOff>59268</xdr:colOff>
      <xdr:row>32</xdr:row>
      <xdr:rowOff>31749</xdr:rowOff>
    </xdr:from>
    <xdr:ext cx="535659" cy="937629"/>
    <xdr:sp macro="" textlink="">
      <xdr:nvSpPr>
        <xdr:cNvPr id="26" name="Rectangle 25"/>
        <xdr:cNvSpPr/>
      </xdr:nvSpPr>
      <xdr:spPr>
        <a:xfrm>
          <a:off x="143935" y="6222999"/>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2</a:t>
          </a:r>
        </a:p>
      </xdr:txBody>
    </xdr:sp>
    <xdr:clientData/>
  </xdr:oneCellAnchor>
  <xdr:oneCellAnchor>
    <xdr:from>
      <xdr:col>15</xdr:col>
      <xdr:colOff>266700</xdr:colOff>
      <xdr:row>12</xdr:row>
      <xdr:rowOff>188386</xdr:rowOff>
    </xdr:from>
    <xdr:ext cx="535659" cy="937629"/>
    <xdr:sp macro="" textlink="">
      <xdr:nvSpPr>
        <xdr:cNvPr id="27" name="Rectangle 26"/>
        <xdr:cNvSpPr/>
      </xdr:nvSpPr>
      <xdr:spPr>
        <a:xfrm>
          <a:off x="7981950" y="2273303"/>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3</a:t>
          </a:r>
        </a:p>
      </xdr:txBody>
    </xdr:sp>
    <xdr:clientData/>
  </xdr:oneCellAnchor>
  <xdr:twoCellAnchor>
    <xdr:from>
      <xdr:col>16</xdr:col>
      <xdr:colOff>116416</xdr:colOff>
      <xdr:row>45</xdr:row>
      <xdr:rowOff>63502</xdr:rowOff>
    </xdr:from>
    <xdr:to>
      <xdr:col>27</xdr:col>
      <xdr:colOff>0</xdr:colOff>
      <xdr:row>54</xdr:row>
      <xdr:rowOff>179919</xdr:rowOff>
    </xdr:to>
    <xdr:sp macro="" textlink="">
      <xdr:nvSpPr>
        <xdr:cNvPr id="9" name="TextBox 8"/>
        <xdr:cNvSpPr txBox="1"/>
      </xdr:nvSpPr>
      <xdr:spPr>
        <a:xfrm>
          <a:off x="8170333" y="8805335"/>
          <a:ext cx="7069667" cy="183091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(1) Quantitative average excludes the Arcement and Schneider (1989) method.</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(2) In some situations it can be appropraite to assume that the quantitative average n is n</a:t>
          </a:r>
          <a:r>
            <a:rPr lang="en-US" sz="1100" baseline="-25000">
              <a:solidFill>
                <a:schemeClr val="dk1"/>
              </a:solidFill>
              <a:effectLst/>
              <a:latin typeface="+mn-lt"/>
              <a:ea typeface="+mn-ea"/>
              <a:cs typeface="+mn-cs"/>
            </a:rPr>
            <a:t>b</a:t>
          </a:r>
          <a:r>
            <a:rPr lang="en-US" sz="1100" baseline="0">
              <a:solidFill>
                <a:schemeClr val="dk1"/>
              </a:solidFill>
              <a:effectLst/>
              <a:latin typeface="+mn-lt"/>
              <a:ea typeface="+mn-ea"/>
              <a:cs typeface="+mn-cs"/>
            </a:rPr>
            <a:t>., though this may result in overestimated flow resistance.</a:t>
          </a:r>
          <a:endParaRPr lang="en-US">
            <a:effectLst/>
          </a:endParaRPr>
        </a:p>
        <a:p>
          <a:r>
            <a:rPr lang="en-US" sz="1100"/>
            <a:t>(3) </a:t>
          </a:r>
          <a:r>
            <a:rPr lang="en-US" sz="1100" baseline="0"/>
            <a:t>Relative submergence is computed using either </a:t>
          </a:r>
          <a:r>
            <a:rPr lang="en-US" sz="1100" i="1" baseline="0"/>
            <a:t>R</a:t>
          </a:r>
          <a:r>
            <a:rPr lang="en-US" sz="1100" baseline="0"/>
            <a:t> (hydraulic radius) or d (mean depth) and the </a:t>
          </a:r>
          <a:r>
            <a:rPr lang="en-US" sz="1100" i="1" baseline="0"/>
            <a:t>D</a:t>
          </a:r>
          <a:r>
            <a:rPr lang="en-US" sz="1100" i="1" baseline="-25000"/>
            <a:t>50</a:t>
          </a:r>
          <a:r>
            <a:rPr lang="en-US" sz="1100" baseline="0"/>
            <a:t> (median bed material size) or </a:t>
          </a:r>
          <a:r>
            <a:rPr lang="en-US" sz="1100" i="1" baseline="0"/>
            <a:t>D</a:t>
          </a:r>
          <a:r>
            <a:rPr lang="en-US" sz="1100" i="1" baseline="-25000"/>
            <a:t>84</a:t>
          </a:r>
          <a:r>
            <a:rPr lang="en-US" sz="1100" i="1" baseline="0"/>
            <a:t> </a:t>
          </a:r>
          <a:r>
            <a:rPr lang="en-US" sz="1100" baseline="0"/>
            <a:t>(84% of bed material smaller); or computed using either </a:t>
          </a:r>
          <a:r>
            <a:rPr lang="en-US" sz="1100" i="1" baseline="0"/>
            <a:t>h</a:t>
          </a:r>
          <a:r>
            <a:rPr lang="en-US" sz="1100" i="1" baseline="-25000"/>
            <a:t>m</a:t>
          </a:r>
          <a:r>
            <a:rPr lang="en-US" sz="1100" baseline="0"/>
            <a:t> (median thalweg depth) or</a:t>
          </a:r>
          <a:r>
            <a:rPr lang="en-US" sz="1100" i="1" baseline="0"/>
            <a:t> d </a:t>
          </a:r>
          <a:r>
            <a:rPr lang="en-US" sz="1100" baseline="0"/>
            <a:t>and</a:t>
          </a:r>
          <a:r>
            <a:rPr lang="en-US" sz="1100" i="1" baseline="0"/>
            <a:t> </a:t>
          </a:r>
          <a:r>
            <a:rPr lang="el-GR" sz="1100" i="1" baseline="0"/>
            <a:t>σ</a:t>
          </a:r>
          <a:r>
            <a:rPr lang="en-US" sz="1100" i="1" baseline="-25000"/>
            <a:t>z</a:t>
          </a:r>
          <a:r>
            <a:rPr lang="en-US" sz="1100" i="1" baseline="0"/>
            <a:t> </a:t>
          </a:r>
          <a:r>
            <a:rPr lang="en-US" sz="1100" baseline="0"/>
            <a:t>(standard deviation of residuals of a thalweg longitudinal profile regression). For</a:t>
          </a:r>
          <a:r>
            <a:rPr lang="en-US" sz="1100" baseline="0">
              <a:solidFill>
                <a:schemeClr val="dk1"/>
              </a:solidFill>
              <a:effectLst/>
              <a:latin typeface="+mn-lt"/>
              <a:ea typeface="+mn-ea"/>
              <a:cs typeface="+mn-cs"/>
            </a:rPr>
            <a:t> </a:t>
          </a:r>
          <a:r>
            <a:rPr lang="el-GR" sz="1100" i="1" baseline="0">
              <a:solidFill>
                <a:schemeClr val="dk1"/>
              </a:solidFill>
              <a:effectLst/>
              <a:latin typeface="+mn-lt"/>
              <a:ea typeface="+mn-ea"/>
              <a:cs typeface="+mn-cs"/>
            </a:rPr>
            <a:t>σ</a:t>
          </a:r>
          <a:r>
            <a:rPr lang="en-US" sz="1100" i="1" baseline="-25000">
              <a:solidFill>
                <a:schemeClr val="dk1"/>
              </a:solidFill>
              <a:effectLst/>
              <a:latin typeface="+mn-lt"/>
              <a:ea typeface="+mn-ea"/>
              <a:cs typeface="+mn-cs"/>
            </a:rPr>
            <a:t>z</a:t>
          </a:r>
          <a:r>
            <a:rPr lang="en-US" sz="1100" i="1" baseline="0"/>
            <a:t> </a:t>
          </a:r>
          <a:r>
            <a:rPr lang="en-US" sz="1100" baseline="0"/>
            <a:t>computation, see "S&gt;0.03, Sigma z" tab of this spreadsheet.</a:t>
          </a:r>
        </a:p>
        <a:p>
          <a:r>
            <a:rPr lang="en-US" sz="1100" baseline="0">
              <a:solidFill>
                <a:schemeClr val="dk1"/>
              </a:solidFill>
              <a:effectLst/>
              <a:latin typeface="+mn-lt"/>
              <a:ea typeface="+mn-ea"/>
              <a:cs typeface="+mn-cs"/>
            </a:rPr>
            <a:t>(4) This method can substantially underestimate flow resistance in steeper streams (slope&gt;0.03) where large wood is present and incorporated into the steps, enhancing step heights.</a:t>
          </a:r>
          <a:endParaRPr lang="en-US">
            <a:effectLst/>
          </a:endParaRPr>
        </a:p>
      </xdr:txBody>
    </xdr:sp>
    <xdr:clientData/>
  </xdr:twoCellAnchor>
  <xdr:oneCellAnchor>
    <xdr:from>
      <xdr:col>15</xdr:col>
      <xdr:colOff>82550</xdr:colOff>
      <xdr:row>19</xdr:row>
      <xdr:rowOff>109009</xdr:rowOff>
    </xdr:from>
    <xdr:ext cx="1942391" cy="172227"/>
    <mc:AlternateContent xmlns:mc="http://schemas.openxmlformats.org/markup-compatibility/2006" xmlns:a14="http://schemas.microsoft.com/office/drawing/2010/main">
      <mc:Choice Requires="a14">
        <xdr:sp macro="" textlink="">
          <xdr:nvSpPr>
            <xdr:cNvPr id="10" name="TextBox 9"/>
            <xdr:cNvSpPr txBox="1"/>
          </xdr:nvSpPr>
          <xdr:spPr>
            <a:xfrm>
              <a:off x="7797800" y="3770842"/>
              <a:ext cx="194239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𝑛</m:t>
                    </m:r>
                    <m:r>
                      <a:rPr lang="en-US" sz="1100" b="0" i="1">
                        <a:latin typeface="Cambria Math" panose="02040503050406030204" pitchFamily="18" charset="0"/>
                      </a:rPr>
                      <m:t>=</m:t>
                    </m:r>
                    <m:d>
                      <m:dPr>
                        <m:ctrlPr>
                          <a:rPr lang="en-US" sz="1100" b="0" i="1">
                            <a:latin typeface="Cambria Math" panose="02040503050406030204" pitchFamily="18" charset="0"/>
                          </a:rPr>
                        </m:ctrlPr>
                      </m:dPr>
                      <m:e>
                        <m:sSub>
                          <m:sSubPr>
                            <m:ctrlPr>
                              <a:rPr lang="en-US" sz="1100" b="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𝑏</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1</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2</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3</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4</m:t>
                            </m:r>
                          </m:sub>
                        </m:sSub>
                      </m:e>
                    </m:d>
                    <m:r>
                      <a:rPr lang="en-US" sz="1100" b="0" i="1">
                        <a:latin typeface="Cambria Math" panose="02040503050406030204" pitchFamily="18" charset="0"/>
                      </a:rPr>
                      <m:t>𝑚</m:t>
                    </m:r>
                  </m:oMath>
                </m:oMathPara>
              </a14:m>
              <a:endParaRPr lang="en-US" sz="1100"/>
            </a:p>
          </xdr:txBody>
        </xdr:sp>
      </mc:Choice>
      <mc:Fallback xmlns="">
        <xdr:sp macro="" textlink="">
          <xdr:nvSpPr>
            <xdr:cNvPr id="10" name="TextBox 9"/>
            <xdr:cNvSpPr txBox="1"/>
          </xdr:nvSpPr>
          <xdr:spPr>
            <a:xfrm>
              <a:off x="7797800" y="3770842"/>
              <a:ext cx="194239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𝑛=(𝑛_𝑏+𝑛_1+𝑛_2+𝑛_3+𝑛_4 )𝑚</a:t>
              </a:r>
              <a:endParaRPr lang="en-US" sz="11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oneCell">
    <xdr:from>
      <xdr:col>9</xdr:col>
      <xdr:colOff>254003</xdr:colOff>
      <xdr:row>55</xdr:row>
      <xdr:rowOff>69870</xdr:rowOff>
    </xdr:from>
    <xdr:to>
      <xdr:col>10</xdr:col>
      <xdr:colOff>130436</xdr:colOff>
      <xdr:row>59</xdr:row>
      <xdr:rowOff>12698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8420" y="10526203"/>
          <a:ext cx="469099" cy="535495"/>
        </a:xfrm>
        <a:prstGeom prst="rect">
          <a:avLst/>
        </a:prstGeom>
      </xdr:spPr>
    </xdr:pic>
    <xdr:clientData/>
  </xdr:twoCellAnchor>
  <xdr:twoCellAnchor>
    <xdr:from>
      <xdr:col>1</xdr:col>
      <xdr:colOff>482601</xdr:colOff>
      <xdr:row>14</xdr:row>
      <xdr:rowOff>49743</xdr:rowOff>
    </xdr:from>
    <xdr:to>
      <xdr:col>2</xdr:col>
      <xdr:colOff>1132416</xdr:colOff>
      <xdr:row>16</xdr:row>
      <xdr:rowOff>164044</xdr:rowOff>
    </xdr:to>
    <xdr:sp macro="" textlink="">
      <xdr:nvSpPr>
        <xdr:cNvPr id="3" name="TextBox 2"/>
        <xdr:cNvSpPr txBox="1"/>
      </xdr:nvSpPr>
      <xdr:spPr>
        <a:xfrm>
          <a:off x="567268" y="2557993"/>
          <a:ext cx="1316565" cy="495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Consult</a:t>
          </a:r>
          <a:r>
            <a:rPr lang="en-US" sz="1100" b="1" baseline="0"/>
            <a:t> Tabular Guidance</a:t>
          </a:r>
          <a:endParaRPr lang="en-US" sz="1100" b="1"/>
        </a:p>
      </xdr:txBody>
    </xdr:sp>
    <xdr:clientData/>
  </xdr:twoCellAnchor>
  <xdr:oneCellAnchor>
    <xdr:from>
      <xdr:col>0</xdr:col>
      <xdr:colOff>29562</xdr:colOff>
      <xdr:row>13</xdr:row>
      <xdr:rowOff>4794</xdr:rowOff>
    </xdr:from>
    <xdr:ext cx="535659" cy="937629"/>
    <xdr:sp macro="" textlink="">
      <xdr:nvSpPr>
        <xdr:cNvPr id="4" name="Rectangle 3"/>
        <xdr:cNvSpPr/>
      </xdr:nvSpPr>
      <xdr:spPr>
        <a:xfrm>
          <a:off x="29562" y="2322544"/>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1</a:t>
          </a:r>
        </a:p>
      </xdr:txBody>
    </xdr:sp>
    <xdr:clientData/>
  </xdr:oneCellAnchor>
  <xdr:twoCellAnchor>
    <xdr:from>
      <xdr:col>3</xdr:col>
      <xdr:colOff>141815</xdr:colOff>
      <xdr:row>14</xdr:row>
      <xdr:rowOff>165103</xdr:rowOff>
    </xdr:from>
    <xdr:to>
      <xdr:col>4</xdr:col>
      <xdr:colOff>56091</xdr:colOff>
      <xdr:row>16</xdr:row>
      <xdr:rowOff>31753</xdr:rowOff>
    </xdr:to>
    <xdr:sp macro="" textlink="">
      <xdr:nvSpPr>
        <xdr:cNvPr id="5" name="Right Arrow 4"/>
        <xdr:cNvSpPr/>
      </xdr:nvSpPr>
      <xdr:spPr>
        <a:xfrm>
          <a:off x="2173815" y="2673353"/>
          <a:ext cx="475193" cy="247650"/>
        </a:xfrm>
        <a:prstGeom prst="rightArrow">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197909</xdr:colOff>
      <xdr:row>13</xdr:row>
      <xdr:rowOff>157135</xdr:rowOff>
    </xdr:from>
    <xdr:to>
      <xdr:col>7</xdr:col>
      <xdr:colOff>94264</xdr:colOff>
      <xdr:row>17</xdr:row>
      <xdr:rowOff>21166</xdr:rowOff>
    </xdr:to>
    <xdr:sp macro="" textlink="">
      <xdr:nvSpPr>
        <xdr:cNvPr id="6" name="TextBox 5"/>
        <xdr:cNvSpPr txBox="1"/>
      </xdr:nvSpPr>
      <xdr:spPr>
        <a:xfrm>
          <a:off x="3341159" y="2474885"/>
          <a:ext cx="1060522" cy="626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Consult</a:t>
          </a:r>
          <a:r>
            <a:rPr lang="en-US" sz="1100" b="1" baseline="0"/>
            <a:t> Photographic Guidance</a:t>
          </a:r>
          <a:endParaRPr lang="en-US" sz="1100" b="1"/>
        </a:p>
      </xdr:txBody>
    </xdr:sp>
    <xdr:clientData/>
  </xdr:twoCellAnchor>
  <xdr:oneCellAnchor>
    <xdr:from>
      <xdr:col>4</xdr:col>
      <xdr:colOff>176742</xdr:colOff>
      <xdr:row>12</xdr:row>
      <xdr:rowOff>213786</xdr:rowOff>
    </xdr:from>
    <xdr:ext cx="535659" cy="937629"/>
    <xdr:sp macro="" textlink="">
      <xdr:nvSpPr>
        <xdr:cNvPr id="7" name="Rectangle 6"/>
        <xdr:cNvSpPr/>
      </xdr:nvSpPr>
      <xdr:spPr>
        <a:xfrm>
          <a:off x="2769659" y="2298703"/>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2</a:t>
          </a:r>
        </a:p>
      </xdr:txBody>
    </xdr:sp>
    <xdr:clientData/>
  </xdr:oneCellAnchor>
  <xdr:twoCellAnchor>
    <xdr:from>
      <xdr:col>7</xdr:col>
      <xdr:colOff>390598</xdr:colOff>
      <xdr:row>14</xdr:row>
      <xdr:rowOff>162430</xdr:rowOff>
    </xdr:from>
    <xdr:to>
      <xdr:col>8</xdr:col>
      <xdr:colOff>155577</xdr:colOff>
      <xdr:row>16</xdr:row>
      <xdr:rowOff>29080</xdr:rowOff>
    </xdr:to>
    <xdr:sp macro="" textlink="">
      <xdr:nvSpPr>
        <xdr:cNvPr id="8" name="Right Arrow 7"/>
        <xdr:cNvSpPr/>
      </xdr:nvSpPr>
      <xdr:spPr>
        <a:xfrm>
          <a:off x="4698015" y="2670680"/>
          <a:ext cx="484645" cy="247650"/>
        </a:xfrm>
        <a:prstGeom prst="rightArrow">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245606</xdr:colOff>
      <xdr:row>13</xdr:row>
      <xdr:rowOff>158755</xdr:rowOff>
    </xdr:from>
    <xdr:to>
      <xdr:col>12</xdr:col>
      <xdr:colOff>232833</xdr:colOff>
      <xdr:row>17</xdr:row>
      <xdr:rowOff>21168</xdr:rowOff>
    </xdr:to>
    <xdr:sp macro="" textlink="">
      <xdr:nvSpPr>
        <xdr:cNvPr id="9" name="TextBox 8"/>
        <xdr:cNvSpPr txBox="1"/>
      </xdr:nvSpPr>
      <xdr:spPr>
        <a:xfrm>
          <a:off x="5950023" y="2476505"/>
          <a:ext cx="1320727" cy="6244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Apply a Quantitative Prediction Method</a:t>
          </a:r>
        </a:p>
      </xdr:txBody>
    </xdr:sp>
    <xdr:clientData/>
  </xdr:twoCellAnchor>
  <xdr:oneCellAnchor>
    <xdr:from>
      <xdr:col>8</xdr:col>
      <xdr:colOff>327029</xdr:colOff>
      <xdr:row>12</xdr:row>
      <xdr:rowOff>223311</xdr:rowOff>
    </xdr:from>
    <xdr:ext cx="535659" cy="937629"/>
    <xdr:sp macro="" textlink="">
      <xdr:nvSpPr>
        <xdr:cNvPr id="10" name="Rectangle 9"/>
        <xdr:cNvSpPr/>
      </xdr:nvSpPr>
      <xdr:spPr>
        <a:xfrm>
          <a:off x="5354112" y="2308228"/>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3</a:t>
          </a:r>
        </a:p>
      </xdr:txBody>
    </xdr:sp>
    <xdr:clientData/>
  </xdr:oneCellAnchor>
  <xdr:oneCellAnchor>
    <xdr:from>
      <xdr:col>1</xdr:col>
      <xdr:colOff>68793</xdr:colOff>
      <xdr:row>26</xdr:row>
      <xdr:rowOff>105833</xdr:rowOff>
    </xdr:from>
    <xdr:ext cx="535659" cy="937629"/>
    <xdr:sp macro="" textlink="">
      <xdr:nvSpPr>
        <xdr:cNvPr id="11" name="Rectangle 10"/>
        <xdr:cNvSpPr/>
      </xdr:nvSpPr>
      <xdr:spPr>
        <a:xfrm>
          <a:off x="154518" y="5077883"/>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1</a:t>
          </a:r>
        </a:p>
      </xdr:txBody>
    </xdr:sp>
    <xdr:clientData/>
  </xdr:oneCellAnchor>
  <xdr:twoCellAnchor editAs="oneCell">
    <xdr:from>
      <xdr:col>10</xdr:col>
      <xdr:colOff>187330</xdr:colOff>
      <xdr:row>55</xdr:row>
      <xdr:rowOff>47425</xdr:rowOff>
    </xdr:from>
    <xdr:to>
      <xdr:col>13</xdr:col>
      <xdr:colOff>21435</xdr:colOff>
      <xdr:row>58</xdr:row>
      <xdr:rowOff>147106</xdr:rowOff>
    </xdr:to>
    <xdr:pic>
      <xdr:nvPicPr>
        <xdr:cNvPr id="12" name="Picture 1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4413" y="10503758"/>
          <a:ext cx="945355" cy="544181"/>
        </a:xfrm>
        <a:prstGeom prst="rect">
          <a:avLst/>
        </a:prstGeom>
      </xdr:spPr>
    </xdr:pic>
    <xdr:clientData/>
  </xdr:twoCellAnchor>
  <xdr:twoCellAnchor>
    <xdr:from>
      <xdr:col>0</xdr:col>
      <xdr:colOff>38100</xdr:colOff>
      <xdr:row>46</xdr:row>
      <xdr:rowOff>31752</xdr:rowOff>
    </xdr:from>
    <xdr:to>
      <xdr:col>13</xdr:col>
      <xdr:colOff>0</xdr:colOff>
      <xdr:row>54</xdr:row>
      <xdr:rowOff>158750</xdr:rowOff>
    </xdr:to>
    <xdr:sp macro="" textlink="">
      <xdr:nvSpPr>
        <xdr:cNvPr id="13" name="TextBox 12"/>
        <xdr:cNvSpPr txBox="1"/>
      </xdr:nvSpPr>
      <xdr:spPr>
        <a:xfrm>
          <a:off x="38100" y="8928102"/>
          <a:ext cx="7515225" cy="16509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Grey cells</a:t>
          </a:r>
          <a:r>
            <a:rPr lang="en-US" sz="1100" baseline="0"/>
            <a:t> indicate fields that should be populated. Results are provided in the salmon colored cells.</a:t>
          </a:r>
        </a:p>
        <a:p>
          <a:r>
            <a:rPr lang="en-US" sz="1100" baseline="0"/>
            <a:t>(2) Enter background information (cells D4, D5, I4 to I6), sediment size data (cells D8, E8, H8), and hydraulic information (cells D9 to D13). R is often approximated as the average depth for steams with </a:t>
          </a:r>
          <a:r>
            <a:rPr lang="en-US" sz="1100" baseline="0">
              <a:solidFill>
                <a:sysClr val="windowText" lastClr="000000"/>
              </a:solidFill>
            </a:rPr>
            <a:t>a width/depth ratio &gt; ~20.</a:t>
          </a:r>
        </a:p>
        <a:p>
          <a:r>
            <a:rPr lang="en-US" sz="1100" baseline="0"/>
            <a:t>(3) Consult tabular guidance and enter the best estimate in the grey box (cell I43; do not use in average if not confident of estimate). Tabular values are typically substantially underestimated for channels &gt; ~3% slope.</a:t>
          </a:r>
        </a:p>
        <a:p>
          <a:r>
            <a:rPr lang="en-US" sz="1100" baseline="0"/>
            <a:t>(4) Consult photographic guidance and enter an estimate in the grey box (cell I44).</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(5) Applicable quantitative procedures will be automatically compute (per provided Applicable Range). </a:t>
          </a:r>
          <a:endParaRPr lang="en-US">
            <a:effectLst/>
          </a:endParaRPr>
        </a:p>
        <a:p>
          <a:r>
            <a:rPr lang="en-US" sz="1100" baseline="0"/>
            <a:t>(6) Implement Arcement and Schneider (1989) procedure, if desired (cells T20 to Y20).</a:t>
          </a:r>
        </a:p>
        <a:p>
          <a:r>
            <a:rPr lang="en-US" sz="1100" baseline="0"/>
            <a:t>(7) Place a "y" next to results that you wish to include in the average computations (cells K43, K44, AA19, Z26 to Z42).</a:t>
          </a:r>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r>
            <a:rPr lang="en-US" sz="1100" baseline="0"/>
            <a:t> </a:t>
          </a:r>
          <a:endParaRPr lang="en-US" sz="1100"/>
        </a:p>
      </xdr:txBody>
    </xdr:sp>
    <xdr:clientData/>
  </xdr:twoCellAnchor>
  <xdr:twoCellAnchor>
    <xdr:from>
      <xdr:col>4</xdr:col>
      <xdr:colOff>66675</xdr:colOff>
      <xdr:row>8</xdr:row>
      <xdr:rowOff>47624</xdr:rowOff>
    </xdr:from>
    <xdr:to>
      <xdr:col>12</xdr:col>
      <xdr:colOff>200025</xdr:colOff>
      <xdr:row>13</xdr:row>
      <xdr:rowOff>116416</xdr:rowOff>
    </xdr:to>
    <xdr:sp macro="" textlink="">
      <xdr:nvSpPr>
        <xdr:cNvPr id="14" name="TextBox 13"/>
        <xdr:cNvSpPr txBox="1"/>
      </xdr:nvSpPr>
      <xdr:spPr>
        <a:xfrm>
          <a:off x="2657475" y="1247774"/>
          <a:ext cx="4724400" cy="117369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Notes: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 Required</a:t>
          </a:r>
          <a:r>
            <a:rPr lang="en-US" sz="1100" baseline="0">
              <a:solidFill>
                <a:schemeClr val="dk1"/>
              </a:solidFill>
              <a:effectLst/>
              <a:latin typeface="+mn-lt"/>
              <a:ea typeface="+mn-ea"/>
              <a:cs typeface="+mn-cs"/>
            </a:rPr>
            <a:t> for Lee and Ferguson (2002) method, for step-pool streams (S&gt;0.027)</a:t>
          </a:r>
          <a:endParaRPr lang="en-US">
            <a:effectLst/>
          </a:endParaRPr>
        </a:p>
        <a:p>
          <a:r>
            <a:rPr lang="en-US" sz="1100" baseline="0">
              <a:solidFill>
                <a:schemeClr val="dk1"/>
              </a:solidFill>
              <a:effectLst/>
              <a:latin typeface="+mn-lt"/>
              <a:ea typeface="+mn-ea"/>
              <a:cs typeface="+mn-cs"/>
            </a:rPr>
            <a:t>(b) Mean flow depth = hydraulic depth; Required for Bathurst (1985), Rickenmann and Recking (2011), and Aberle and Smart (2003) methods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(c) Longitudinally; </a:t>
          </a:r>
          <a:r>
            <a:rPr lang="en-US" sz="1100">
              <a:solidFill>
                <a:schemeClr val="dk1"/>
              </a:solidFill>
              <a:effectLst/>
              <a:latin typeface="+mn-lt"/>
              <a:ea typeface="+mn-ea"/>
              <a:cs typeface="+mn-cs"/>
            </a:rPr>
            <a:t>Provide for S&gt;~0.03 m/m (see sheet "S&gt;0.03, Sigma z")</a:t>
          </a:r>
          <a:endParaRPr lang="en-US">
            <a:effectLst/>
          </a:endParaRPr>
        </a:p>
        <a:p>
          <a:endParaRPr lang="en-US" sz="1100"/>
        </a:p>
      </xdr:txBody>
    </xdr:sp>
    <xdr:clientData/>
  </xdr:twoCellAnchor>
  <xdr:oneCellAnchor>
    <xdr:from>
      <xdr:col>1</xdr:col>
      <xdr:colOff>59268</xdr:colOff>
      <xdr:row>32</xdr:row>
      <xdr:rowOff>31749</xdr:rowOff>
    </xdr:from>
    <xdr:ext cx="535659" cy="937629"/>
    <xdr:sp macro="" textlink="">
      <xdr:nvSpPr>
        <xdr:cNvPr id="15" name="Rectangle 14"/>
        <xdr:cNvSpPr/>
      </xdr:nvSpPr>
      <xdr:spPr>
        <a:xfrm>
          <a:off x="144993" y="6203949"/>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2</a:t>
          </a:r>
        </a:p>
      </xdr:txBody>
    </xdr:sp>
    <xdr:clientData/>
  </xdr:oneCellAnchor>
  <xdr:oneCellAnchor>
    <xdr:from>
      <xdr:col>15</xdr:col>
      <xdr:colOff>266700</xdr:colOff>
      <xdr:row>12</xdr:row>
      <xdr:rowOff>188386</xdr:rowOff>
    </xdr:from>
    <xdr:ext cx="535659" cy="937629"/>
    <xdr:sp macro="" textlink="">
      <xdr:nvSpPr>
        <xdr:cNvPr id="16" name="Rectangle 15"/>
        <xdr:cNvSpPr/>
      </xdr:nvSpPr>
      <xdr:spPr>
        <a:xfrm>
          <a:off x="7981950" y="2273303"/>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3</a:t>
          </a:r>
        </a:p>
      </xdr:txBody>
    </xdr:sp>
    <xdr:clientData/>
  </xdr:oneCellAnchor>
  <xdr:twoCellAnchor>
    <xdr:from>
      <xdr:col>16</xdr:col>
      <xdr:colOff>116416</xdr:colOff>
      <xdr:row>45</xdr:row>
      <xdr:rowOff>63502</xdr:rowOff>
    </xdr:from>
    <xdr:to>
      <xdr:col>27</xdr:col>
      <xdr:colOff>0</xdr:colOff>
      <xdr:row>54</xdr:row>
      <xdr:rowOff>179919</xdr:rowOff>
    </xdr:to>
    <xdr:sp macro="" textlink="">
      <xdr:nvSpPr>
        <xdr:cNvPr id="17" name="TextBox 16"/>
        <xdr:cNvSpPr txBox="1"/>
      </xdr:nvSpPr>
      <xdr:spPr>
        <a:xfrm>
          <a:off x="8165041" y="8769352"/>
          <a:ext cx="7065434" cy="183091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(1) Quantitative average excludes the Arcement and Schneider (1989) method.</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(2) In some situations it can be appropraite to assume that the quantitative average n is n</a:t>
          </a:r>
          <a:r>
            <a:rPr lang="en-US" sz="1100" baseline="-25000">
              <a:solidFill>
                <a:schemeClr val="dk1"/>
              </a:solidFill>
              <a:effectLst/>
              <a:latin typeface="+mn-lt"/>
              <a:ea typeface="+mn-ea"/>
              <a:cs typeface="+mn-cs"/>
            </a:rPr>
            <a:t>b</a:t>
          </a:r>
          <a:r>
            <a:rPr lang="en-US" sz="1100" baseline="0">
              <a:solidFill>
                <a:schemeClr val="dk1"/>
              </a:solidFill>
              <a:effectLst/>
              <a:latin typeface="+mn-lt"/>
              <a:ea typeface="+mn-ea"/>
              <a:cs typeface="+mn-cs"/>
            </a:rPr>
            <a:t>., though this may result in overestimated flow resistance.</a:t>
          </a:r>
          <a:endParaRPr lang="en-US">
            <a:effectLst/>
          </a:endParaRPr>
        </a:p>
        <a:p>
          <a:r>
            <a:rPr lang="en-US" sz="1100"/>
            <a:t>(3) </a:t>
          </a:r>
          <a:r>
            <a:rPr lang="en-US" sz="1100" baseline="0"/>
            <a:t>Relative submergence is computed using either </a:t>
          </a:r>
          <a:r>
            <a:rPr lang="en-US" sz="1100" i="1" baseline="0"/>
            <a:t>R</a:t>
          </a:r>
          <a:r>
            <a:rPr lang="en-US" sz="1100" baseline="0"/>
            <a:t> (hydraulic radius) or d (mean depth) and the </a:t>
          </a:r>
          <a:r>
            <a:rPr lang="en-US" sz="1100" i="1" baseline="0"/>
            <a:t>D</a:t>
          </a:r>
          <a:r>
            <a:rPr lang="en-US" sz="1100" i="1" baseline="-25000"/>
            <a:t>50</a:t>
          </a:r>
          <a:r>
            <a:rPr lang="en-US" sz="1100" baseline="0"/>
            <a:t> (median bed material size) or </a:t>
          </a:r>
          <a:r>
            <a:rPr lang="en-US" sz="1100" i="1" baseline="0"/>
            <a:t>D</a:t>
          </a:r>
          <a:r>
            <a:rPr lang="en-US" sz="1100" i="1" baseline="-25000"/>
            <a:t>84</a:t>
          </a:r>
          <a:r>
            <a:rPr lang="en-US" sz="1100" i="1" baseline="0"/>
            <a:t> </a:t>
          </a:r>
          <a:r>
            <a:rPr lang="en-US" sz="1100" baseline="0"/>
            <a:t>(84% of bed material smaller); or computed using either </a:t>
          </a:r>
          <a:r>
            <a:rPr lang="en-US" sz="1100" i="1" baseline="0"/>
            <a:t>h</a:t>
          </a:r>
          <a:r>
            <a:rPr lang="en-US" sz="1100" i="1" baseline="-25000"/>
            <a:t>m</a:t>
          </a:r>
          <a:r>
            <a:rPr lang="en-US" sz="1100" baseline="0"/>
            <a:t> (median thalweg depth) or</a:t>
          </a:r>
          <a:r>
            <a:rPr lang="en-US" sz="1100" i="1" baseline="0"/>
            <a:t> d </a:t>
          </a:r>
          <a:r>
            <a:rPr lang="en-US" sz="1100" baseline="0"/>
            <a:t>and</a:t>
          </a:r>
          <a:r>
            <a:rPr lang="en-US" sz="1100" i="1" baseline="0"/>
            <a:t> </a:t>
          </a:r>
          <a:r>
            <a:rPr lang="el-GR" sz="1100" i="1" baseline="0"/>
            <a:t>σ</a:t>
          </a:r>
          <a:r>
            <a:rPr lang="en-US" sz="1100" i="1" baseline="-25000"/>
            <a:t>z</a:t>
          </a:r>
          <a:r>
            <a:rPr lang="en-US" sz="1100" i="1" baseline="0"/>
            <a:t> </a:t>
          </a:r>
          <a:r>
            <a:rPr lang="en-US" sz="1100" baseline="0"/>
            <a:t>(standard deviation of residuals of a thalweg longitudinal profile regression). For</a:t>
          </a:r>
          <a:r>
            <a:rPr lang="en-US" sz="1100" baseline="0">
              <a:solidFill>
                <a:schemeClr val="dk1"/>
              </a:solidFill>
              <a:effectLst/>
              <a:latin typeface="+mn-lt"/>
              <a:ea typeface="+mn-ea"/>
              <a:cs typeface="+mn-cs"/>
            </a:rPr>
            <a:t> </a:t>
          </a:r>
          <a:r>
            <a:rPr lang="el-GR" sz="1100" i="1" baseline="0">
              <a:solidFill>
                <a:schemeClr val="dk1"/>
              </a:solidFill>
              <a:effectLst/>
              <a:latin typeface="+mn-lt"/>
              <a:ea typeface="+mn-ea"/>
              <a:cs typeface="+mn-cs"/>
            </a:rPr>
            <a:t>σ</a:t>
          </a:r>
          <a:r>
            <a:rPr lang="en-US" sz="1100" i="1" baseline="-25000">
              <a:solidFill>
                <a:schemeClr val="dk1"/>
              </a:solidFill>
              <a:effectLst/>
              <a:latin typeface="+mn-lt"/>
              <a:ea typeface="+mn-ea"/>
              <a:cs typeface="+mn-cs"/>
            </a:rPr>
            <a:t>z</a:t>
          </a:r>
          <a:r>
            <a:rPr lang="en-US" sz="1100" i="1" baseline="0"/>
            <a:t> </a:t>
          </a:r>
          <a:r>
            <a:rPr lang="en-US" sz="1100" baseline="0"/>
            <a:t>computation, see "S&gt;0.03, Sigma z" tab of this spreadsheet.</a:t>
          </a:r>
        </a:p>
        <a:p>
          <a:r>
            <a:rPr lang="en-US" sz="1100" baseline="0">
              <a:solidFill>
                <a:schemeClr val="dk1"/>
              </a:solidFill>
              <a:effectLst/>
              <a:latin typeface="+mn-lt"/>
              <a:ea typeface="+mn-ea"/>
              <a:cs typeface="+mn-cs"/>
            </a:rPr>
            <a:t>(4) This method can substantially underestimate flow resistance in steeper streams (slope&gt;0.03) where large wood is present and incorporated into the steps, enhancing step heights.</a:t>
          </a:r>
          <a:endParaRPr lang="en-US">
            <a:effectLst/>
          </a:endParaRPr>
        </a:p>
      </xdr:txBody>
    </xdr:sp>
    <xdr:clientData/>
  </xdr:twoCellAnchor>
  <xdr:oneCellAnchor>
    <xdr:from>
      <xdr:col>15</xdr:col>
      <xdr:colOff>82550</xdr:colOff>
      <xdr:row>19</xdr:row>
      <xdr:rowOff>109009</xdr:rowOff>
    </xdr:from>
    <xdr:ext cx="1942391" cy="172227"/>
    <mc:AlternateContent xmlns:mc="http://schemas.openxmlformats.org/markup-compatibility/2006" xmlns:a14="http://schemas.microsoft.com/office/drawing/2010/main">
      <mc:Choice Requires="a14">
        <xdr:sp macro="" textlink="">
          <xdr:nvSpPr>
            <xdr:cNvPr id="18" name="TextBox 17"/>
            <xdr:cNvSpPr txBox="1"/>
          </xdr:nvSpPr>
          <xdr:spPr>
            <a:xfrm>
              <a:off x="7788275" y="3747559"/>
              <a:ext cx="194239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𝑛</m:t>
                    </m:r>
                    <m:r>
                      <a:rPr lang="en-US" sz="1100" b="0" i="1">
                        <a:latin typeface="Cambria Math" panose="02040503050406030204" pitchFamily="18" charset="0"/>
                      </a:rPr>
                      <m:t>=</m:t>
                    </m:r>
                    <m:d>
                      <m:dPr>
                        <m:ctrlPr>
                          <a:rPr lang="en-US" sz="1100" b="0" i="1">
                            <a:latin typeface="Cambria Math" panose="02040503050406030204" pitchFamily="18" charset="0"/>
                          </a:rPr>
                        </m:ctrlPr>
                      </m:dPr>
                      <m:e>
                        <m:sSub>
                          <m:sSubPr>
                            <m:ctrlPr>
                              <a:rPr lang="en-US" sz="1100" b="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𝑏</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1</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2</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3</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4</m:t>
                            </m:r>
                          </m:sub>
                        </m:sSub>
                      </m:e>
                    </m:d>
                    <m:r>
                      <a:rPr lang="en-US" sz="1100" b="0" i="1">
                        <a:latin typeface="Cambria Math" panose="02040503050406030204" pitchFamily="18" charset="0"/>
                      </a:rPr>
                      <m:t>𝑚</m:t>
                    </m:r>
                  </m:oMath>
                </m:oMathPara>
              </a14:m>
              <a:endParaRPr lang="en-US" sz="1100"/>
            </a:p>
          </xdr:txBody>
        </xdr:sp>
      </mc:Choice>
      <mc:Fallback xmlns="">
        <xdr:sp macro="" textlink="">
          <xdr:nvSpPr>
            <xdr:cNvPr id="18" name="TextBox 17"/>
            <xdr:cNvSpPr txBox="1"/>
          </xdr:nvSpPr>
          <xdr:spPr>
            <a:xfrm>
              <a:off x="7788275" y="3747559"/>
              <a:ext cx="194239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𝑛=(𝑛_𝑏+𝑛_1+𝑛_2+𝑛_3+𝑛_4 )𝑚</a:t>
              </a:r>
              <a:endParaRPr lang="en-US"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editAs="oneCell">
    <xdr:from>
      <xdr:col>9</xdr:col>
      <xdr:colOff>254003</xdr:colOff>
      <xdr:row>55</xdr:row>
      <xdr:rowOff>69870</xdr:rowOff>
    </xdr:from>
    <xdr:to>
      <xdr:col>10</xdr:col>
      <xdr:colOff>130436</xdr:colOff>
      <xdr:row>59</xdr:row>
      <xdr:rowOff>12698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8420" y="10526203"/>
          <a:ext cx="469099" cy="535495"/>
        </a:xfrm>
        <a:prstGeom prst="rect">
          <a:avLst/>
        </a:prstGeom>
      </xdr:spPr>
    </xdr:pic>
    <xdr:clientData/>
  </xdr:twoCellAnchor>
  <xdr:twoCellAnchor>
    <xdr:from>
      <xdr:col>1</xdr:col>
      <xdr:colOff>482601</xdr:colOff>
      <xdr:row>14</xdr:row>
      <xdr:rowOff>49743</xdr:rowOff>
    </xdr:from>
    <xdr:to>
      <xdr:col>2</xdr:col>
      <xdr:colOff>1132416</xdr:colOff>
      <xdr:row>16</xdr:row>
      <xdr:rowOff>164044</xdr:rowOff>
    </xdr:to>
    <xdr:sp macro="" textlink="">
      <xdr:nvSpPr>
        <xdr:cNvPr id="3" name="TextBox 2"/>
        <xdr:cNvSpPr txBox="1"/>
      </xdr:nvSpPr>
      <xdr:spPr>
        <a:xfrm>
          <a:off x="567268" y="2557993"/>
          <a:ext cx="1316565" cy="495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Consult</a:t>
          </a:r>
          <a:r>
            <a:rPr lang="en-US" sz="1100" b="1" baseline="0"/>
            <a:t> Tabular Guidance</a:t>
          </a:r>
          <a:endParaRPr lang="en-US" sz="1100" b="1"/>
        </a:p>
      </xdr:txBody>
    </xdr:sp>
    <xdr:clientData/>
  </xdr:twoCellAnchor>
  <xdr:oneCellAnchor>
    <xdr:from>
      <xdr:col>0</xdr:col>
      <xdr:colOff>29562</xdr:colOff>
      <xdr:row>13</xdr:row>
      <xdr:rowOff>4794</xdr:rowOff>
    </xdr:from>
    <xdr:ext cx="535659" cy="937629"/>
    <xdr:sp macro="" textlink="">
      <xdr:nvSpPr>
        <xdr:cNvPr id="4" name="Rectangle 3"/>
        <xdr:cNvSpPr/>
      </xdr:nvSpPr>
      <xdr:spPr>
        <a:xfrm>
          <a:off x="29562" y="2322544"/>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1</a:t>
          </a:r>
        </a:p>
      </xdr:txBody>
    </xdr:sp>
    <xdr:clientData/>
  </xdr:oneCellAnchor>
  <xdr:twoCellAnchor>
    <xdr:from>
      <xdr:col>3</xdr:col>
      <xdr:colOff>141815</xdr:colOff>
      <xdr:row>14</xdr:row>
      <xdr:rowOff>165103</xdr:rowOff>
    </xdr:from>
    <xdr:to>
      <xdr:col>4</xdr:col>
      <xdr:colOff>56091</xdr:colOff>
      <xdr:row>16</xdr:row>
      <xdr:rowOff>31753</xdr:rowOff>
    </xdr:to>
    <xdr:sp macro="" textlink="">
      <xdr:nvSpPr>
        <xdr:cNvPr id="5" name="Right Arrow 4"/>
        <xdr:cNvSpPr/>
      </xdr:nvSpPr>
      <xdr:spPr>
        <a:xfrm>
          <a:off x="2173815" y="2673353"/>
          <a:ext cx="475193" cy="247650"/>
        </a:xfrm>
        <a:prstGeom prst="rightArrow">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197909</xdr:colOff>
      <xdr:row>13</xdr:row>
      <xdr:rowOff>157135</xdr:rowOff>
    </xdr:from>
    <xdr:to>
      <xdr:col>7</xdr:col>
      <xdr:colOff>94264</xdr:colOff>
      <xdr:row>17</xdr:row>
      <xdr:rowOff>21166</xdr:rowOff>
    </xdr:to>
    <xdr:sp macro="" textlink="">
      <xdr:nvSpPr>
        <xdr:cNvPr id="6" name="TextBox 5"/>
        <xdr:cNvSpPr txBox="1"/>
      </xdr:nvSpPr>
      <xdr:spPr>
        <a:xfrm>
          <a:off x="3341159" y="2474885"/>
          <a:ext cx="1060522" cy="626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Consult</a:t>
          </a:r>
          <a:r>
            <a:rPr lang="en-US" sz="1100" b="1" baseline="0"/>
            <a:t> Photographic Guidance</a:t>
          </a:r>
          <a:endParaRPr lang="en-US" sz="1100" b="1"/>
        </a:p>
      </xdr:txBody>
    </xdr:sp>
    <xdr:clientData/>
  </xdr:twoCellAnchor>
  <xdr:oneCellAnchor>
    <xdr:from>
      <xdr:col>4</xdr:col>
      <xdr:colOff>176742</xdr:colOff>
      <xdr:row>12</xdr:row>
      <xdr:rowOff>213786</xdr:rowOff>
    </xdr:from>
    <xdr:ext cx="535659" cy="937629"/>
    <xdr:sp macro="" textlink="">
      <xdr:nvSpPr>
        <xdr:cNvPr id="7" name="Rectangle 6"/>
        <xdr:cNvSpPr/>
      </xdr:nvSpPr>
      <xdr:spPr>
        <a:xfrm>
          <a:off x="2769659" y="2298703"/>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2</a:t>
          </a:r>
        </a:p>
      </xdr:txBody>
    </xdr:sp>
    <xdr:clientData/>
  </xdr:oneCellAnchor>
  <xdr:twoCellAnchor>
    <xdr:from>
      <xdr:col>7</xdr:col>
      <xdr:colOff>390598</xdr:colOff>
      <xdr:row>14</xdr:row>
      <xdr:rowOff>162430</xdr:rowOff>
    </xdr:from>
    <xdr:to>
      <xdr:col>8</xdr:col>
      <xdr:colOff>155577</xdr:colOff>
      <xdr:row>16</xdr:row>
      <xdr:rowOff>29080</xdr:rowOff>
    </xdr:to>
    <xdr:sp macro="" textlink="">
      <xdr:nvSpPr>
        <xdr:cNvPr id="8" name="Right Arrow 7"/>
        <xdr:cNvSpPr/>
      </xdr:nvSpPr>
      <xdr:spPr>
        <a:xfrm>
          <a:off x="4698015" y="2670680"/>
          <a:ext cx="484645" cy="247650"/>
        </a:xfrm>
        <a:prstGeom prst="rightArrow">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245606</xdr:colOff>
      <xdr:row>13</xdr:row>
      <xdr:rowOff>158756</xdr:rowOff>
    </xdr:from>
    <xdr:to>
      <xdr:col>12</xdr:col>
      <xdr:colOff>275166</xdr:colOff>
      <xdr:row>17</xdr:row>
      <xdr:rowOff>42336</xdr:rowOff>
    </xdr:to>
    <xdr:sp macro="" textlink="">
      <xdr:nvSpPr>
        <xdr:cNvPr id="9" name="TextBox 8"/>
        <xdr:cNvSpPr txBox="1"/>
      </xdr:nvSpPr>
      <xdr:spPr>
        <a:xfrm>
          <a:off x="5950023" y="2476506"/>
          <a:ext cx="1363060" cy="645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Apply a Quantitative Prediction Method</a:t>
          </a:r>
        </a:p>
      </xdr:txBody>
    </xdr:sp>
    <xdr:clientData/>
  </xdr:twoCellAnchor>
  <xdr:oneCellAnchor>
    <xdr:from>
      <xdr:col>8</xdr:col>
      <xdr:colOff>327029</xdr:colOff>
      <xdr:row>12</xdr:row>
      <xdr:rowOff>223311</xdr:rowOff>
    </xdr:from>
    <xdr:ext cx="535659" cy="937629"/>
    <xdr:sp macro="" textlink="">
      <xdr:nvSpPr>
        <xdr:cNvPr id="10" name="Rectangle 9"/>
        <xdr:cNvSpPr/>
      </xdr:nvSpPr>
      <xdr:spPr>
        <a:xfrm>
          <a:off x="5354112" y="2308228"/>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3</a:t>
          </a:r>
        </a:p>
      </xdr:txBody>
    </xdr:sp>
    <xdr:clientData/>
  </xdr:oneCellAnchor>
  <xdr:oneCellAnchor>
    <xdr:from>
      <xdr:col>1</xdr:col>
      <xdr:colOff>68793</xdr:colOff>
      <xdr:row>26</xdr:row>
      <xdr:rowOff>105833</xdr:rowOff>
    </xdr:from>
    <xdr:ext cx="535659" cy="937629"/>
    <xdr:sp macro="" textlink="">
      <xdr:nvSpPr>
        <xdr:cNvPr id="11" name="Rectangle 10"/>
        <xdr:cNvSpPr/>
      </xdr:nvSpPr>
      <xdr:spPr>
        <a:xfrm>
          <a:off x="154518" y="5077883"/>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1</a:t>
          </a:r>
        </a:p>
      </xdr:txBody>
    </xdr:sp>
    <xdr:clientData/>
  </xdr:oneCellAnchor>
  <xdr:twoCellAnchor editAs="oneCell">
    <xdr:from>
      <xdr:col>10</xdr:col>
      <xdr:colOff>187330</xdr:colOff>
      <xdr:row>55</xdr:row>
      <xdr:rowOff>47425</xdr:rowOff>
    </xdr:from>
    <xdr:to>
      <xdr:col>13</xdr:col>
      <xdr:colOff>21435</xdr:colOff>
      <xdr:row>58</xdr:row>
      <xdr:rowOff>147106</xdr:rowOff>
    </xdr:to>
    <xdr:pic>
      <xdr:nvPicPr>
        <xdr:cNvPr id="12" name="Picture 1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4413" y="10503758"/>
          <a:ext cx="945355" cy="544181"/>
        </a:xfrm>
        <a:prstGeom prst="rect">
          <a:avLst/>
        </a:prstGeom>
      </xdr:spPr>
    </xdr:pic>
    <xdr:clientData/>
  </xdr:twoCellAnchor>
  <xdr:twoCellAnchor>
    <xdr:from>
      <xdr:col>0</xdr:col>
      <xdr:colOff>38100</xdr:colOff>
      <xdr:row>46</xdr:row>
      <xdr:rowOff>31752</xdr:rowOff>
    </xdr:from>
    <xdr:to>
      <xdr:col>13</xdr:col>
      <xdr:colOff>0</xdr:colOff>
      <xdr:row>54</xdr:row>
      <xdr:rowOff>158750</xdr:rowOff>
    </xdr:to>
    <xdr:sp macro="" textlink="">
      <xdr:nvSpPr>
        <xdr:cNvPr id="13" name="TextBox 12"/>
        <xdr:cNvSpPr txBox="1"/>
      </xdr:nvSpPr>
      <xdr:spPr>
        <a:xfrm>
          <a:off x="38100" y="8928102"/>
          <a:ext cx="7515225" cy="16509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Grey cells</a:t>
          </a:r>
          <a:r>
            <a:rPr lang="en-US" sz="1100" baseline="0"/>
            <a:t> indicate fields that should be populated. Results are provided in the salmon colored cells.</a:t>
          </a:r>
        </a:p>
        <a:p>
          <a:r>
            <a:rPr lang="en-US" sz="1100" baseline="0"/>
            <a:t>(2) Enter background information (cells D4, D5, I4 to I6), sediment size data (cells D8, E8, H8), and hydraulic information (cells D9 to D13). R is often approximated as the average depth for steams with </a:t>
          </a:r>
          <a:r>
            <a:rPr lang="en-US" sz="1100" baseline="0">
              <a:solidFill>
                <a:sysClr val="windowText" lastClr="000000"/>
              </a:solidFill>
            </a:rPr>
            <a:t>a width/depth ratio &gt; ~20.</a:t>
          </a:r>
        </a:p>
        <a:p>
          <a:r>
            <a:rPr lang="en-US" sz="1100" baseline="0"/>
            <a:t>(3) Consult tabular guidance and enter the best estimate in the grey box (cell I43; do not use in average if not confident of estimate). Tabular values are typically substantially underestimated for channels &gt; ~3% slope.</a:t>
          </a:r>
        </a:p>
        <a:p>
          <a:r>
            <a:rPr lang="en-US" sz="1100" baseline="0"/>
            <a:t>(4) Consult photographic guidance and enter an estimate in the grey box (cell I44).</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(5) Applicable quantitative procedures will be automatically compute (per provided Applicable Range). </a:t>
          </a:r>
          <a:endParaRPr lang="en-US">
            <a:effectLst/>
          </a:endParaRPr>
        </a:p>
        <a:p>
          <a:r>
            <a:rPr lang="en-US" sz="1100" baseline="0"/>
            <a:t>(6) Implement Arcement and Schneider (1989) procedure, if desired (cells T20 to Y20).</a:t>
          </a:r>
        </a:p>
        <a:p>
          <a:r>
            <a:rPr lang="en-US" sz="1100" baseline="0"/>
            <a:t>(7) Place a "y" next to results that you wish to include in the average computations (cells K43, K44, AA19, Z26 to Z42).</a:t>
          </a:r>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r>
            <a:rPr lang="en-US" sz="1100" baseline="0"/>
            <a:t> </a:t>
          </a:r>
          <a:endParaRPr lang="en-US" sz="1100"/>
        </a:p>
      </xdr:txBody>
    </xdr:sp>
    <xdr:clientData/>
  </xdr:twoCellAnchor>
  <xdr:twoCellAnchor>
    <xdr:from>
      <xdr:col>4</xdr:col>
      <xdr:colOff>66675</xdr:colOff>
      <xdr:row>8</xdr:row>
      <xdr:rowOff>47624</xdr:rowOff>
    </xdr:from>
    <xdr:to>
      <xdr:col>12</xdr:col>
      <xdr:colOff>200025</xdr:colOff>
      <xdr:row>13</xdr:row>
      <xdr:rowOff>116416</xdr:rowOff>
    </xdr:to>
    <xdr:sp macro="" textlink="">
      <xdr:nvSpPr>
        <xdr:cNvPr id="14" name="TextBox 13"/>
        <xdr:cNvSpPr txBox="1"/>
      </xdr:nvSpPr>
      <xdr:spPr>
        <a:xfrm>
          <a:off x="2657475" y="1247774"/>
          <a:ext cx="4724400" cy="117369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Notes: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 Required</a:t>
          </a:r>
          <a:r>
            <a:rPr lang="en-US" sz="1100" baseline="0">
              <a:solidFill>
                <a:schemeClr val="dk1"/>
              </a:solidFill>
              <a:effectLst/>
              <a:latin typeface="+mn-lt"/>
              <a:ea typeface="+mn-ea"/>
              <a:cs typeface="+mn-cs"/>
            </a:rPr>
            <a:t> for Lee and Ferguson (2002) method, for step-pool streams (S&gt;0.027)</a:t>
          </a:r>
          <a:endParaRPr lang="en-US">
            <a:effectLst/>
          </a:endParaRPr>
        </a:p>
        <a:p>
          <a:r>
            <a:rPr lang="en-US" sz="1100" baseline="0">
              <a:solidFill>
                <a:schemeClr val="dk1"/>
              </a:solidFill>
              <a:effectLst/>
              <a:latin typeface="+mn-lt"/>
              <a:ea typeface="+mn-ea"/>
              <a:cs typeface="+mn-cs"/>
            </a:rPr>
            <a:t>(b) Mean flow depth = hydraulic depth; Required for Bathurst (1985), Rickenmann and Recking (2011), and Aberle and Smart (2003) methods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(c) Longitudinally; </a:t>
          </a:r>
          <a:r>
            <a:rPr lang="en-US" sz="1100">
              <a:solidFill>
                <a:schemeClr val="dk1"/>
              </a:solidFill>
              <a:effectLst/>
              <a:latin typeface="+mn-lt"/>
              <a:ea typeface="+mn-ea"/>
              <a:cs typeface="+mn-cs"/>
            </a:rPr>
            <a:t>Provide for S&gt;~0.03 m/m (see sheet "S&gt;0.03, Sigma z")</a:t>
          </a:r>
          <a:endParaRPr lang="en-US">
            <a:effectLst/>
          </a:endParaRPr>
        </a:p>
        <a:p>
          <a:endParaRPr lang="en-US" sz="1100"/>
        </a:p>
      </xdr:txBody>
    </xdr:sp>
    <xdr:clientData/>
  </xdr:twoCellAnchor>
  <xdr:oneCellAnchor>
    <xdr:from>
      <xdr:col>1</xdr:col>
      <xdr:colOff>59268</xdr:colOff>
      <xdr:row>32</xdr:row>
      <xdr:rowOff>31749</xdr:rowOff>
    </xdr:from>
    <xdr:ext cx="535659" cy="937629"/>
    <xdr:sp macro="" textlink="">
      <xdr:nvSpPr>
        <xdr:cNvPr id="15" name="Rectangle 14"/>
        <xdr:cNvSpPr/>
      </xdr:nvSpPr>
      <xdr:spPr>
        <a:xfrm>
          <a:off x="144993" y="6203949"/>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2</a:t>
          </a:r>
        </a:p>
      </xdr:txBody>
    </xdr:sp>
    <xdr:clientData/>
  </xdr:oneCellAnchor>
  <xdr:oneCellAnchor>
    <xdr:from>
      <xdr:col>15</xdr:col>
      <xdr:colOff>266700</xdr:colOff>
      <xdr:row>12</xdr:row>
      <xdr:rowOff>188386</xdr:rowOff>
    </xdr:from>
    <xdr:ext cx="535659" cy="937629"/>
    <xdr:sp macro="" textlink="">
      <xdr:nvSpPr>
        <xdr:cNvPr id="16" name="Rectangle 15"/>
        <xdr:cNvSpPr/>
      </xdr:nvSpPr>
      <xdr:spPr>
        <a:xfrm>
          <a:off x="7981950" y="2273303"/>
          <a:ext cx="535659"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3</a:t>
          </a:r>
        </a:p>
      </xdr:txBody>
    </xdr:sp>
    <xdr:clientData/>
  </xdr:oneCellAnchor>
  <xdr:twoCellAnchor>
    <xdr:from>
      <xdr:col>16</xdr:col>
      <xdr:colOff>116416</xdr:colOff>
      <xdr:row>45</xdr:row>
      <xdr:rowOff>63502</xdr:rowOff>
    </xdr:from>
    <xdr:to>
      <xdr:col>27</xdr:col>
      <xdr:colOff>0</xdr:colOff>
      <xdr:row>54</xdr:row>
      <xdr:rowOff>179919</xdr:rowOff>
    </xdr:to>
    <xdr:sp macro="" textlink="">
      <xdr:nvSpPr>
        <xdr:cNvPr id="17" name="TextBox 16"/>
        <xdr:cNvSpPr txBox="1"/>
      </xdr:nvSpPr>
      <xdr:spPr>
        <a:xfrm>
          <a:off x="8165041" y="8769352"/>
          <a:ext cx="7065434" cy="183091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(1) Quantitative average excludes the Arcement and Schneider (1989) method.</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(2) In some situations it can be appropraite to assume that the quantitative average n is n</a:t>
          </a:r>
          <a:r>
            <a:rPr lang="en-US" sz="1100" baseline="-25000">
              <a:solidFill>
                <a:schemeClr val="dk1"/>
              </a:solidFill>
              <a:effectLst/>
              <a:latin typeface="+mn-lt"/>
              <a:ea typeface="+mn-ea"/>
              <a:cs typeface="+mn-cs"/>
            </a:rPr>
            <a:t>b</a:t>
          </a:r>
          <a:r>
            <a:rPr lang="en-US" sz="1100" baseline="0">
              <a:solidFill>
                <a:schemeClr val="dk1"/>
              </a:solidFill>
              <a:effectLst/>
              <a:latin typeface="+mn-lt"/>
              <a:ea typeface="+mn-ea"/>
              <a:cs typeface="+mn-cs"/>
            </a:rPr>
            <a:t>., though this may result in overestimated flow resistance.</a:t>
          </a:r>
          <a:endParaRPr lang="en-US">
            <a:effectLst/>
          </a:endParaRPr>
        </a:p>
        <a:p>
          <a:r>
            <a:rPr lang="en-US" sz="1100"/>
            <a:t>(3) </a:t>
          </a:r>
          <a:r>
            <a:rPr lang="en-US" sz="1100" baseline="0"/>
            <a:t>Relative submergence is computed using either </a:t>
          </a:r>
          <a:r>
            <a:rPr lang="en-US" sz="1100" i="1" baseline="0"/>
            <a:t>R</a:t>
          </a:r>
          <a:r>
            <a:rPr lang="en-US" sz="1100" baseline="0"/>
            <a:t> (hydraulic radius) or d (mean depth) and the </a:t>
          </a:r>
          <a:r>
            <a:rPr lang="en-US" sz="1100" i="1" baseline="0"/>
            <a:t>D</a:t>
          </a:r>
          <a:r>
            <a:rPr lang="en-US" sz="1100" i="1" baseline="-25000"/>
            <a:t>50</a:t>
          </a:r>
          <a:r>
            <a:rPr lang="en-US" sz="1100" baseline="0"/>
            <a:t> (median bed material size) or </a:t>
          </a:r>
          <a:r>
            <a:rPr lang="en-US" sz="1100" i="1" baseline="0"/>
            <a:t>D</a:t>
          </a:r>
          <a:r>
            <a:rPr lang="en-US" sz="1100" i="1" baseline="-25000"/>
            <a:t>84</a:t>
          </a:r>
          <a:r>
            <a:rPr lang="en-US" sz="1100" i="1" baseline="0"/>
            <a:t> </a:t>
          </a:r>
          <a:r>
            <a:rPr lang="en-US" sz="1100" baseline="0"/>
            <a:t>(84% of bed material smaller); or computed using either </a:t>
          </a:r>
          <a:r>
            <a:rPr lang="en-US" sz="1100" i="1" baseline="0"/>
            <a:t>h</a:t>
          </a:r>
          <a:r>
            <a:rPr lang="en-US" sz="1100" i="1" baseline="-25000"/>
            <a:t>m</a:t>
          </a:r>
          <a:r>
            <a:rPr lang="en-US" sz="1100" baseline="0"/>
            <a:t> (median thalweg depth) or</a:t>
          </a:r>
          <a:r>
            <a:rPr lang="en-US" sz="1100" i="1" baseline="0"/>
            <a:t> d </a:t>
          </a:r>
          <a:r>
            <a:rPr lang="en-US" sz="1100" baseline="0"/>
            <a:t>and</a:t>
          </a:r>
          <a:r>
            <a:rPr lang="en-US" sz="1100" i="1" baseline="0"/>
            <a:t> </a:t>
          </a:r>
          <a:r>
            <a:rPr lang="el-GR" sz="1100" i="1" baseline="0"/>
            <a:t>σ</a:t>
          </a:r>
          <a:r>
            <a:rPr lang="en-US" sz="1100" i="1" baseline="-25000"/>
            <a:t>z</a:t>
          </a:r>
          <a:r>
            <a:rPr lang="en-US" sz="1100" i="1" baseline="0"/>
            <a:t> </a:t>
          </a:r>
          <a:r>
            <a:rPr lang="en-US" sz="1100" baseline="0"/>
            <a:t>(standard deviation of residuals of a thalweg longitudinal profile regression). For</a:t>
          </a:r>
          <a:r>
            <a:rPr lang="en-US" sz="1100" baseline="0">
              <a:solidFill>
                <a:schemeClr val="dk1"/>
              </a:solidFill>
              <a:effectLst/>
              <a:latin typeface="+mn-lt"/>
              <a:ea typeface="+mn-ea"/>
              <a:cs typeface="+mn-cs"/>
            </a:rPr>
            <a:t> </a:t>
          </a:r>
          <a:r>
            <a:rPr lang="el-GR" sz="1100" i="1" baseline="0">
              <a:solidFill>
                <a:schemeClr val="dk1"/>
              </a:solidFill>
              <a:effectLst/>
              <a:latin typeface="+mn-lt"/>
              <a:ea typeface="+mn-ea"/>
              <a:cs typeface="+mn-cs"/>
            </a:rPr>
            <a:t>σ</a:t>
          </a:r>
          <a:r>
            <a:rPr lang="en-US" sz="1100" i="1" baseline="-25000">
              <a:solidFill>
                <a:schemeClr val="dk1"/>
              </a:solidFill>
              <a:effectLst/>
              <a:latin typeface="+mn-lt"/>
              <a:ea typeface="+mn-ea"/>
              <a:cs typeface="+mn-cs"/>
            </a:rPr>
            <a:t>z</a:t>
          </a:r>
          <a:r>
            <a:rPr lang="en-US" sz="1100" i="1" baseline="0"/>
            <a:t> </a:t>
          </a:r>
          <a:r>
            <a:rPr lang="en-US" sz="1100" baseline="0"/>
            <a:t>computation, see "S&gt;0.03, Sigma z" tab of this spreadsheet.</a:t>
          </a:r>
        </a:p>
        <a:p>
          <a:r>
            <a:rPr lang="en-US" sz="1100" baseline="0">
              <a:solidFill>
                <a:schemeClr val="dk1"/>
              </a:solidFill>
              <a:effectLst/>
              <a:latin typeface="+mn-lt"/>
              <a:ea typeface="+mn-ea"/>
              <a:cs typeface="+mn-cs"/>
            </a:rPr>
            <a:t>(4) This method can substantially underestimate flow resistance in steeper streams (slope&gt;0.03) where large wood is present and incorporated into the steps, enhancing step heights.</a:t>
          </a:r>
          <a:endParaRPr lang="en-US">
            <a:effectLst/>
          </a:endParaRPr>
        </a:p>
      </xdr:txBody>
    </xdr:sp>
    <xdr:clientData/>
  </xdr:twoCellAnchor>
  <xdr:oneCellAnchor>
    <xdr:from>
      <xdr:col>15</xdr:col>
      <xdr:colOff>82550</xdr:colOff>
      <xdr:row>19</xdr:row>
      <xdr:rowOff>109009</xdr:rowOff>
    </xdr:from>
    <xdr:ext cx="1942391" cy="172227"/>
    <mc:AlternateContent xmlns:mc="http://schemas.openxmlformats.org/markup-compatibility/2006" xmlns:a14="http://schemas.microsoft.com/office/drawing/2010/main">
      <mc:Choice Requires="a14">
        <xdr:sp macro="" textlink="">
          <xdr:nvSpPr>
            <xdr:cNvPr id="18" name="TextBox 17"/>
            <xdr:cNvSpPr txBox="1"/>
          </xdr:nvSpPr>
          <xdr:spPr>
            <a:xfrm>
              <a:off x="7788275" y="3747559"/>
              <a:ext cx="194239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𝑛</m:t>
                    </m:r>
                    <m:r>
                      <a:rPr lang="en-US" sz="1100" b="0" i="1">
                        <a:latin typeface="Cambria Math" panose="02040503050406030204" pitchFamily="18" charset="0"/>
                      </a:rPr>
                      <m:t>=</m:t>
                    </m:r>
                    <m:d>
                      <m:dPr>
                        <m:ctrlPr>
                          <a:rPr lang="en-US" sz="1100" b="0" i="1">
                            <a:latin typeface="Cambria Math" panose="02040503050406030204" pitchFamily="18" charset="0"/>
                          </a:rPr>
                        </m:ctrlPr>
                      </m:dPr>
                      <m:e>
                        <m:sSub>
                          <m:sSubPr>
                            <m:ctrlPr>
                              <a:rPr lang="en-US" sz="1100" b="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𝑏</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1</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2</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3</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4</m:t>
                            </m:r>
                          </m:sub>
                        </m:sSub>
                      </m:e>
                    </m:d>
                    <m:r>
                      <a:rPr lang="en-US" sz="1100" b="0" i="1">
                        <a:latin typeface="Cambria Math" panose="02040503050406030204" pitchFamily="18" charset="0"/>
                      </a:rPr>
                      <m:t>𝑚</m:t>
                    </m:r>
                  </m:oMath>
                </m:oMathPara>
              </a14:m>
              <a:endParaRPr lang="en-US" sz="1100"/>
            </a:p>
          </xdr:txBody>
        </xdr:sp>
      </mc:Choice>
      <mc:Fallback xmlns="">
        <xdr:sp macro="" textlink="">
          <xdr:nvSpPr>
            <xdr:cNvPr id="18" name="TextBox 17"/>
            <xdr:cNvSpPr txBox="1"/>
          </xdr:nvSpPr>
          <xdr:spPr>
            <a:xfrm>
              <a:off x="7788275" y="3747559"/>
              <a:ext cx="194239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𝑛=(𝑛_𝑏+𝑛_1+𝑛_2+𝑛_3+𝑛_4 )𝑚</a:t>
              </a:r>
              <a:endParaRPr lang="en-US" sz="1100"/>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twoCellAnchor>
    <xdr:from>
      <xdr:col>8</xdr:col>
      <xdr:colOff>533400</xdr:colOff>
      <xdr:row>21</xdr:row>
      <xdr:rowOff>71436</xdr:rowOff>
    </xdr:from>
    <xdr:to>
      <xdr:col>23</xdr:col>
      <xdr:colOff>266700</xdr:colOff>
      <xdr:row>41</xdr:row>
      <xdr:rowOff>133349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8</xdr:row>
      <xdr:rowOff>76200</xdr:rowOff>
    </xdr:from>
    <xdr:to>
      <xdr:col>19</xdr:col>
      <xdr:colOff>600075</xdr:colOff>
      <xdr:row>16</xdr:row>
      <xdr:rowOff>123825</xdr:rowOff>
    </xdr:to>
    <xdr:sp macro="" textlink="">
      <xdr:nvSpPr>
        <xdr:cNvPr id="3" name="TextBox 2"/>
        <xdr:cNvSpPr txBox="1"/>
      </xdr:nvSpPr>
      <xdr:spPr>
        <a:xfrm>
          <a:off x="295275" y="1600200"/>
          <a:ext cx="13496925" cy="1571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Directions:</a:t>
          </a:r>
        </a:p>
        <a:p>
          <a:r>
            <a:rPr lang="en-US" sz="1100"/>
            <a:t>(1) Survey a thalweg longitudinal profile</a:t>
          </a:r>
          <a:r>
            <a:rPr lang="en-US" sz="1100" baseline="0"/>
            <a:t> </a:t>
          </a:r>
          <a:r>
            <a:rPr lang="en-US" sz="1100" baseline="0">
              <a:solidFill>
                <a:schemeClr val="dk1"/>
              </a:solidFill>
              <a:effectLst/>
              <a:latin typeface="+mn-lt"/>
              <a:ea typeface="+mn-ea"/>
              <a:cs typeface="+mn-cs"/>
            </a:rPr>
            <a:t>(for a distance of 5 to 10 times the bankfull width) </a:t>
          </a:r>
          <a:r>
            <a:rPr lang="en-US" sz="1100" baseline="0"/>
            <a:t>while</a:t>
          </a:r>
          <a:r>
            <a:rPr lang="en-US" sz="1100"/>
            <a:t> being sure to survey all substantial</a:t>
          </a:r>
          <a:r>
            <a:rPr lang="en-US" sz="1100" baseline="0"/>
            <a:t> slope </a:t>
          </a:r>
          <a:r>
            <a:rPr lang="en-US" sz="1100"/>
            <a:t>breaks. The overall slope needs</a:t>
          </a:r>
          <a:r>
            <a:rPr lang="en-US" sz="1100" baseline="0"/>
            <a:t> to be consistent throughout the surveyed reach.</a:t>
          </a:r>
        </a:p>
        <a:p>
          <a:r>
            <a:rPr lang="en-US" sz="1100" baseline="0"/>
            <a:t>(2) Measure or estimate the median </a:t>
          </a:r>
          <a:r>
            <a:rPr lang="en-US" sz="1100" baseline="0">
              <a:solidFill>
                <a:schemeClr val="dk1"/>
              </a:solidFill>
              <a:effectLst/>
              <a:latin typeface="+mn-lt"/>
              <a:ea typeface="+mn-ea"/>
              <a:cs typeface="+mn-cs"/>
            </a:rPr>
            <a:t>(longitudinal) </a:t>
          </a:r>
          <a:r>
            <a:rPr lang="en-US" sz="1100" baseline="0"/>
            <a:t>thalweg flow depth through the same reach, for the flow of interest (for the coefficient computation; to be inputted into cell D12 of the resistance coefficient computation sheet). Bankfull is often a flow of interest.</a:t>
          </a:r>
        </a:p>
        <a:p>
          <a:r>
            <a:rPr lang="en-US" sz="1100" baseline="0"/>
            <a:t>(3) Convert the survey to longitudinal location and elevation.</a:t>
          </a:r>
          <a:endParaRPr lang="en-US" sz="1100"/>
        </a:p>
        <a:p>
          <a:r>
            <a:rPr lang="en-US" sz="1100"/>
            <a:t>(4) Copy and paste values for location and</a:t>
          </a:r>
          <a:r>
            <a:rPr lang="en-US" sz="1100" baseline="0"/>
            <a:t> elevation of longitudinal profile into the grey cells (C20 to D219; maximum number of points = 200). </a:t>
          </a:r>
        </a:p>
        <a:p>
          <a:r>
            <a:rPr lang="en-US" sz="1100" baseline="0"/>
            <a:t>(5) Using the plot, verify the reasonableness of the longitudinal profile and regression line through the bed points. Make sure there is only one consistent trend in the thalweg bed elevations.</a:t>
          </a:r>
        </a:p>
        <a:p>
          <a:r>
            <a:rPr lang="en-US" sz="1100" baseline="0"/>
            <a:t>(5) The standard deviation of the bed elevation residuals (</a:t>
          </a:r>
          <a:r>
            <a:rPr lang="el-GR" sz="1100" baseline="0"/>
            <a:t>σ</a:t>
          </a:r>
          <a:r>
            <a:rPr lang="en-US" sz="1100" baseline="-25000"/>
            <a:t>z</a:t>
          </a:r>
          <a:r>
            <a:rPr lang="en-US" sz="1100" baseline="0"/>
            <a:t>) is provided. Input this value into cell D11 of the flow resistance coefficient estimation spreadsheet.</a:t>
          </a:r>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533400</xdr:colOff>
      <xdr:row>21</xdr:row>
      <xdr:rowOff>71436</xdr:rowOff>
    </xdr:from>
    <xdr:to>
      <xdr:col>23</xdr:col>
      <xdr:colOff>266700</xdr:colOff>
      <xdr:row>41</xdr:row>
      <xdr:rowOff>133349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8</xdr:row>
      <xdr:rowOff>76200</xdr:rowOff>
    </xdr:from>
    <xdr:to>
      <xdr:col>19</xdr:col>
      <xdr:colOff>600075</xdr:colOff>
      <xdr:row>16</xdr:row>
      <xdr:rowOff>123825</xdr:rowOff>
    </xdr:to>
    <xdr:sp macro="" textlink="">
      <xdr:nvSpPr>
        <xdr:cNvPr id="3" name="TextBox 2"/>
        <xdr:cNvSpPr txBox="1"/>
      </xdr:nvSpPr>
      <xdr:spPr>
        <a:xfrm>
          <a:off x="295275" y="1600200"/>
          <a:ext cx="13496925" cy="1571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Directions:</a:t>
          </a:r>
        </a:p>
        <a:p>
          <a:r>
            <a:rPr lang="en-US" sz="1100"/>
            <a:t>(1) Survey a thalweg longitudinal profile</a:t>
          </a:r>
          <a:r>
            <a:rPr lang="en-US" sz="1100" baseline="0"/>
            <a:t> </a:t>
          </a:r>
          <a:r>
            <a:rPr lang="en-US" sz="1100" baseline="0">
              <a:solidFill>
                <a:schemeClr val="dk1"/>
              </a:solidFill>
              <a:effectLst/>
              <a:latin typeface="+mn-lt"/>
              <a:ea typeface="+mn-ea"/>
              <a:cs typeface="+mn-cs"/>
            </a:rPr>
            <a:t>(for a distance of 5 to 10 times the bankfull width) </a:t>
          </a:r>
          <a:r>
            <a:rPr lang="en-US" sz="1100" baseline="0"/>
            <a:t>while</a:t>
          </a:r>
          <a:r>
            <a:rPr lang="en-US" sz="1100"/>
            <a:t> being sure to survey all substantial</a:t>
          </a:r>
          <a:r>
            <a:rPr lang="en-US" sz="1100" baseline="0"/>
            <a:t> slope </a:t>
          </a:r>
          <a:r>
            <a:rPr lang="en-US" sz="1100"/>
            <a:t>breaks. The overall slope needs</a:t>
          </a:r>
          <a:r>
            <a:rPr lang="en-US" sz="1100" baseline="0"/>
            <a:t> to be consistent throughout the surveyed reach.</a:t>
          </a:r>
        </a:p>
        <a:p>
          <a:r>
            <a:rPr lang="en-US" sz="1100" baseline="0"/>
            <a:t>(2) Measure or estimate the median </a:t>
          </a:r>
          <a:r>
            <a:rPr lang="en-US" sz="1100" baseline="0">
              <a:solidFill>
                <a:schemeClr val="dk1"/>
              </a:solidFill>
              <a:effectLst/>
              <a:latin typeface="+mn-lt"/>
              <a:ea typeface="+mn-ea"/>
              <a:cs typeface="+mn-cs"/>
            </a:rPr>
            <a:t>(longitudinal) </a:t>
          </a:r>
          <a:r>
            <a:rPr lang="en-US" sz="1100" baseline="0"/>
            <a:t>thalweg flow depth through the same reach, for the flow of interest (for the coefficient computation; to be inputted into cell D12 of the resistance coefficient computation sheet). Bankfull is often a flow of interest.</a:t>
          </a:r>
        </a:p>
        <a:p>
          <a:r>
            <a:rPr lang="en-US" sz="1100" baseline="0"/>
            <a:t>(3) Convert the survey to longitudinal location and elevation.</a:t>
          </a:r>
          <a:endParaRPr lang="en-US" sz="1100"/>
        </a:p>
        <a:p>
          <a:r>
            <a:rPr lang="en-US" sz="1100"/>
            <a:t>(4) Copy and paste values for location and</a:t>
          </a:r>
          <a:r>
            <a:rPr lang="en-US" sz="1100" baseline="0"/>
            <a:t> elevation of longitudinal profile into the grey cells (C20 to D219; maximum number of points = 200). </a:t>
          </a:r>
        </a:p>
        <a:p>
          <a:r>
            <a:rPr lang="en-US" sz="1100" baseline="0"/>
            <a:t>(5) Using the plot, verify the reasonableness of the longitudinal profile and regression line through the bed points. Make sure there is only one consistent trend in the thalweg bed elevations.</a:t>
          </a:r>
        </a:p>
        <a:p>
          <a:r>
            <a:rPr lang="en-US" sz="1100" baseline="0"/>
            <a:t>(5) The standard deviation of the bed elevation residuals (</a:t>
          </a:r>
          <a:r>
            <a:rPr lang="el-GR" sz="1100" baseline="0"/>
            <a:t>σ</a:t>
          </a:r>
          <a:r>
            <a:rPr lang="en-US" sz="1100" baseline="-25000"/>
            <a:t>z</a:t>
          </a:r>
          <a:r>
            <a:rPr lang="en-US" sz="1100" baseline="0"/>
            <a:t>) is provided. </a:t>
          </a:r>
          <a:r>
            <a:rPr lang="en-US" sz="1100" baseline="0">
              <a:solidFill>
                <a:schemeClr val="dk1"/>
              </a:solidFill>
              <a:effectLst/>
              <a:latin typeface="+mn-lt"/>
              <a:ea typeface="+mn-ea"/>
              <a:cs typeface="+mn-cs"/>
            </a:rPr>
            <a:t>Input this value into cell D11 of the flow resistance coefficient estimation spreadsheet</a:t>
          </a:r>
          <a:r>
            <a:rPr lang="en-US" sz="1100" baseline="0"/>
            <a:t>.</a:t>
          </a:r>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533400</xdr:colOff>
      <xdr:row>21</xdr:row>
      <xdr:rowOff>71436</xdr:rowOff>
    </xdr:from>
    <xdr:to>
      <xdr:col>23</xdr:col>
      <xdr:colOff>266700</xdr:colOff>
      <xdr:row>41</xdr:row>
      <xdr:rowOff>133349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8</xdr:row>
      <xdr:rowOff>76200</xdr:rowOff>
    </xdr:from>
    <xdr:to>
      <xdr:col>19</xdr:col>
      <xdr:colOff>600075</xdr:colOff>
      <xdr:row>16</xdr:row>
      <xdr:rowOff>123825</xdr:rowOff>
    </xdr:to>
    <xdr:sp macro="" textlink="">
      <xdr:nvSpPr>
        <xdr:cNvPr id="3" name="TextBox 2"/>
        <xdr:cNvSpPr txBox="1"/>
      </xdr:nvSpPr>
      <xdr:spPr>
        <a:xfrm>
          <a:off x="295275" y="1600200"/>
          <a:ext cx="13496925" cy="1571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Directions:</a:t>
          </a:r>
        </a:p>
        <a:p>
          <a:r>
            <a:rPr lang="en-US" sz="1100"/>
            <a:t>(1) Survey a thalweg longitudinal profile</a:t>
          </a:r>
          <a:r>
            <a:rPr lang="en-US" sz="1100" baseline="0"/>
            <a:t> (for a distance of 5 to 10 times the bankfull width) while</a:t>
          </a:r>
          <a:r>
            <a:rPr lang="en-US" sz="1100"/>
            <a:t> being sure to survey all substantial</a:t>
          </a:r>
          <a:r>
            <a:rPr lang="en-US" sz="1100" baseline="0"/>
            <a:t> slope </a:t>
          </a:r>
          <a:r>
            <a:rPr lang="en-US" sz="1100"/>
            <a:t>breaks. The overall slope needs</a:t>
          </a:r>
          <a:r>
            <a:rPr lang="en-US" sz="1100" baseline="0"/>
            <a:t> to be consistent throughout the surveyed reach.</a:t>
          </a:r>
        </a:p>
        <a:p>
          <a:r>
            <a:rPr lang="en-US" sz="1100" baseline="0"/>
            <a:t>(2) Measure or estimate the median (longitudinal) thalweg flow depth through the same reach, for the flow of interest (for the coefficient computation; to be inputted into cell D12 of the resistance coefficient computation sheet). Bankfull is often a flow of interest.</a:t>
          </a:r>
        </a:p>
        <a:p>
          <a:r>
            <a:rPr lang="en-US" sz="1100" baseline="0"/>
            <a:t>(3) Convert the survey to longitudinal location and elevation.</a:t>
          </a:r>
          <a:endParaRPr lang="en-US" sz="1100"/>
        </a:p>
        <a:p>
          <a:r>
            <a:rPr lang="en-US" sz="1100"/>
            <a:t>(4) Copy and paste values for location and</a:t>
          </a:r>
          <a:r>
            <a:rPr lang="en-US" sz="1100" baseline="0"/>
            <a:t> elevation of longitudinal profile into the grey cells (C20 to D219; maximum number of points = 200). </a:t>
          </a:r>
        </a:p>
        <a:p>
          <a:r>
            <a:rPr lang="en-US" sz="1100" baseline="0"/>
            <a:t>(5) Using the plot, verify the reasonableness of the longitudinal profile and regression line through the bed points. Make sure there is only one consistent trend in the thalweg bed elevations.</a:t>
          </a:r>
        </a:p>
        <a:p>
          <a:r>
            <a:rPr lang="en-US" sz="1100" baseline="0"/>
            <a:t>(5) The standard deviation of the bed elevation residuals (</a:t>
          </a:r>
          <a:r>
            <a:rPr lang="el-GR" sz="1100" baseline="0"/>
            <a:t>σ</a:t>
          </a:r>
          <a:r>
            <a:rPr lang="en-US" sz="1100" baseline="-25000"/>
            <a:t>z</a:t>
          </a:r>
          <a:r>
            <a:rPr lang="en-US" sz="1100" baseline="0"/>
            <a:t>) is provided. </a:t>
          </a:r>
          <a:r>
            <a:rPr lang="en-US" sz="1100" baseline="0">
              <a:solidFill>
                <a:schemeClr val="dk1"/>
              </a:solidFill>
              <a:effectLst/>
              <a:latin typeface="+mn-lt"/>
              <a:ea typeface="+mn-ea"/>
              <a:cs typeface="+mn-cs"/>
            </a:rPr>
            <a:t>Input this value into cell D11 of the flow resistance coefficient estimation spreadsheet</a:t>
          </a:r>
          <a:r>
            <a:rPr lang="en-US" sz="1100" baseline="0"/>
            <a:t>.</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s.fed.us/biology/nsaec/" TargetMode="External"/><Relationship Id="rId7" Type="http://schemas.openxmlformats.org/officeDocument/2006/relationships/drawing" Target="../drawings/drawing1.xml"/><Relationship Id="rId2" Type="http://schemas.openxmlformats.org/officeDocument/2006/relationships/hyperlink" Target="http://wwwrcamnl.wr.usgs.gov/sws/fieldmethods/Indirects/nvalues/index.htm" TargetMode="External"/><Relationship Id="rId1" Type="http://schemas.openxmlformats.org/officeDocument/2006/relationships/hyperlink" Target="https://books.google.com/books/about/Roughness_Characteristics_of_New_Zealand.html?id=Oez427pUSB0C" TargetMode="External"/><Relationship Id="rId6" Type="http://schemas.openxmlformats.org/officeDocument/2006/relationships/printerSettings" Target="../printerSettings/printerSettings1.bin"/><Relationship Id="rId5" Type="http://schemas.openxmlformats.org/officeDocument/2006/relationships/hyperlink" Target="https://www.fs.fed.us/biology/nsaec/products-publications-technotes.html" TargetMode="External"/><Relationship Id="rId4" Type="http://schemas.openxmlformats.org/officeDocument/2006/relationships/hyperlink" Target="https://www.fs.fed.us/biology/nsaec/"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fs.fed.us/biology/nsaec/" TargetMode="External"/><Relationship Id="rId7" Type="http://schemas.openxmlformats.org/officeDocument/2006/relationships/drawing" Target="../drawings/drawing2.xml"/><Relationship Id="rId2" Type="http://schemas.openxmlformats.org/officeDocument/2006/relationships/hyperlink" Target="http://wwwrcamnl.wr.usgs.gov/sws/fieldmethods/Indirects/nvalues/index.htm" TargetMode="External"/><Relationship Id="rId1" Type="http://schemas.openxmlformats.org/officeDocument/2006/relationships/hyperlink" Target="https://books.google.com/books/about/Roughness_Characteristics_of_New_Zealand.html?id=Oez427pUSB0C" TargetMode="External"/><Relationship Id="rId6" Type="http://schemas.openxmlformats.org/officeDocument/2006/relationships/printerSettings" Target="../printerSettings/printerSettings2.bin"/><Relationship Id="rId5" Type="http://schemas.openxmlformats.org/officeDocument/2006/relationships/hyperlink" Target="https://www.fs.fed.us/biology/nsaec/products-publications-technotes.html" TargetMode="External"/><Relationship Id="rId4" Type="http://schemas.openxmlformats.org/officeDocument/2006/relationships/hyperlink" Target="https://www.fs.fed.us/biology/nsaec/"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fs.fed.us/biology/nsaec/" TargetMode="External"/><Relationship Id="rId7" Type="http://schemas.openxmlformats.org/officeDocument/2006/relationships/drawing" Target="../drawings/drawing3.xml"/><Relationship Id="rId2" Type="http://schemas.openxmlformats.org/officeDocument/2006/relationships/hyperlink" Target="http://wwwrcamnl.wr.usgs.gov/sws/fieldmethods/Indirects/nvalues/index.htm" TargetMode="External"/><Relationship Id="rId1" Type="http://schemas.openxmlformats.org/officeDocument/2006/relationships/hyperlink" Target="https://books.google.com/books/about/Roughness_Characteristics_of_New_Zealand.html?id=Oez427pUSB0C" TargetMode="External"/><Relationship Id="rId6" Type="http://schemas.openxmlformats.org/officeDocument/2006/relationships/printerSettings" Target="../printerSettings/printerSettings3.bin"/><Relationship Id="rId5" Type="http://schemas.openxmlformats.org/officeDocument/2006/relationships/hyperlink" Target="https://www.fs.fed.us/biology/nsaec/products-publications-technotes.html" TargetMode="External"/><Relationship Id="rId4" Type="http://schemas.openxmlformats.org/officeDocument/2006/relationships/hyperlink" Target="https://www.fs.fed.us/biology/nsaec/"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fs.fed.us/biology/nsaec/" TargetMode="External"/><Relationship Id="rId7" Type="http://schemas.openxmlformats.org/officeDocument/2006/relationships/drawing" Target="../drawings/drawing4.xml"/><Relationship Id="rId2" Type="http://schemas.openxmlformats.org/officeDocument/2006/relationships/hyperlink" Target="http://wwwrcamnl.wr.usgs.gov/sws/fieldmethods/Indirects/nvalues/index.htm" TargetMode="External"/><Relationship Id="rId1" Type="http://schemas.openxmlformats.org/officeDocument/2006/relationships/hyperlink" Target="https://books.google.com/books/about/Roughness_Characteristics_of_New_Zealand.html?id=Oez427pUSB0C" TargetMode="External"/><Relationship Id="rId6" Type="http://schemas.openxmlformats.org/officeDocument/2006/relationships/printerSettings" Target="../printerSettings/printerSettings4.bin"/><Relationship Id="rId5" Type="http://schemas.openxmlformats.org/officeDocument/2006/relationships/hyperlink" Target="https://www.fs.fed.us/biology/nsaec/products-publications-technotes.html" TargetMode="External"/><Relationship Id="rId4" Type="http://schemas.openxmlformats.org/officeDocument/2006/relationships/hyperlink" Target="https://www.fs.fed.us/biology/nsaec/"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80"/>
  <sheetViews>
    <sheetView showGridLines="0" tabSelected="1" zoomScale="90" zoomScaleNormal="90" workbookViewId="0">
      <selection activeCell="AA19" sqref="AA19:AA20"/>
    </sheetView>
  </sheetViews>
  <sheetFormatPr defaultRowHeight="15" x14ac:dyDescent="0.25"/>
  <cols>
    <col min="1" max="1" width="1.28515625" customWidth="1"/>
    <col min="2" max="2" width="10" customWidth="1"/>
    <col min="3" max="3" width="19.140625" customWidth="1"/>
    <col min="4" max="4" width="8.42578125" customWidth="1"/>
    <col min="5" max="5" width="8.28515625" customWidth="1"/>
    <col min="6" max="7" width="8.7109375" customWidth="1"/>
    <col min="8" max="8" width="10.7109375" customWidth="1"/>
    <col min="9" max="9" width="10.140625" customWidth="1"/>
    <col min="10" max="10" width="8.85546875" customWidth="1"/>
    <col min="11" max="11" width="6.7109375" customWidth="1"/>
    <col min="12" max="12" width="4.5703125" customWidth="1"/>
    <col min="13" max="13" width="5.5703125" customWidth="1"/>
    <col min="14" max="15" width="1.140625" customWidth="1"/>
    <col min="16" max="16" width="5.140625" customWidth="1"/>
    <col min="17" max="17" width="14.7109375" customWidth="1"/>
    <col min="18" max="19" width="5.42578125" customWidth="1"/>
    <col min="20" max="20" width="11.7109375" customWidth="1"/>
    <col min="21" max="22" width="8.140625" customWidth="1"/>
    <col min="23" max="23" width="9.5703125" customWidth="1"/>
    <col min="24" max="24" width="10.5703125" customWidth="1"/>
    <col min="25" max="25" width="13.5703125" customWidth="1"/>
    <col min="26" max="26" width="8.28515625" customWidth="1"/>
    <col min="27" max="27" width="9.140625" customWidth="1"/>
    <col min="28" max="29" width="1" customWidth="1"/>
  </cols>
  <sheetData>
    <row r="1" spans="2:35" ht="6" customHeight="1" x14ac:dyDescent="0.25"/>
    <row r="2" spans="2:35" ht="17.25" customHeight="1" x14ac:dyDescent="0.3">
      <c r="B2" s="10" t="s">
        <v>146</v>
      </c>
      <c r="M2" s="1" t="s">
        <v>20</v>
      </c>
      <c r="P2" s="10" t="s">
        <v>147</v>
      </c>
      <c r="AA2" s="1" t="s">
        <v>8</v>
      </c>
      <c r="AH2" s="2" t="s">
        <v>2</v>
      </c>
      <c r="AI2" s="2" t="s">
        <v>3</v>
      </c>
    </row>
    <row r="3" spans="2:35" ht="5.25" customHeight="1" x14ac:dyDescent="0.25">
      <c r="C3" s="5"/>
      <c r="D3" s="5"/>
      <c r="E3" s="5"/>
    </row>
    <row r="4" spans="2:35" x14ac:dyDescent="0.25">
      <c r="B4" s="17"/>
      <c r="C4" s="92" t="s">
        <v>90</v>
      </c>
      <c r="D4" s="115"/>
      <c r="E4" s="115"/>
      <c r="F4" s="115"/>
      <c r="G4" s="115"/>
      <c r="H4" s="92" t="s">
        <v>4</v>
      </c>
      <c r="I4" s="115"/>
      <c r="J4" s="115"/>
      <c r="K4" s="115"/>
      <c r="L4" s="115"/>
      <c r="Q4" s="92" t="s">
        <v>90</v>
      </c>
      <c r="R4" s="116" t="str">
        <f>IF(D4&gt;0,D4,"----")</f>
        <v>----</v>
      </c>
      <c r="S4" s="116"/>
      <c r="T4" s="116"/>
      <c r="U4" s="116"/>
      <c r="V4" s="92"/>
      <c r="W4" s="92" t="s">
        <v>4</v>
      </c>
      <c r="X4" s="117" t="str">
        <f>IF(I4&gt;0,I4,"----")</f>
        <v>----</v>
      </c>
      <c r="Y4" s="117"/>
      <c r="Z4" s="117"/>
      <c r="AA4" s="117"/>
      <c r="AG4" s="1" t="s">
        <v>0</v>
      </c>
      <c r="AH4" s="1" t="str">
        <f>IF(OR(K43="y",K43="Y"),I43,"----")</f>
        <v>----</v>
      </c>
      <c r="AI4" s="28" t="str">
        <f t="shared" ref="AI4:AI5" si="0">IF(AH4&lt;&gt;"----",IF(AH4&gt;0,(8*9.81*AH4^2)/$S$9^(1/3),"----"),"----")</f>
        <v>----</v>
      </c>
    </row>
    <row r="5" spans="2:35" x14ac:dyDescent="0.25">
      <c r="C5" s="92" t="s">
        <v>134</v>
      </c>
      <c r="D5" s="80"/>
      <c r="E5" s="19"/>
      <c r="H5" s="92" t="s">
        <v>5</v>
      </c>
      <c r="I5" s="118"/>
      <c r="J5" s="118"/>
      <c r="K5" s="18"/>
      <c r="L5" s="18"/>
      <c r="Q5" s="92" t="s">
        <v>135</v>
      </c>
      <c r="R5" s="119" t="str">
        <f>IF(D5&gt;0,D5,"----")</f>
        <v>----</v>
      </c>
      <c r="S5" s="119"/>
      <c r="V5" s="92"/>
      <c r="W5" s="92" t="s">
        <v>5</v>
      </c>
      <c r="X5" s="120" t="str">
        <f>IF(I5&gt;0,I5,"----")</f>
        <v>----</v>
      </c>
      <c r="Y5" s="120"/>
      <c r="AG5" s="1" t="s">
        <v>1</v>
      </c>
      <c r="AH5" s="1" t="str">
        <f>IF(OR(K44="y",K44="Y"),I44,"----")</f>
        <v>----</v>
      </c>
      <c r="AI5" s="28" t="str">
        <f t="shared" si="0"/>
        <v>----</v>
      </c>
    </row>
    <row r="6" spans="2:35" ht="15" customHeight="1" x14ac:dyDescent="0.25">
      <c r="C6" s="92"/>
      <c r="D6" s="22"/>
      <c r="E6" s="19"/>
      <c r="H6" s="92" t="s">
        <v>118</v>
      </c>
      <c r="I6" s="115"/>
      <c r="J6" s="115"/>
      <c r="K6" s="18"/>
      <c r="L6" s="18"/>
      <c r="P6" s="78"/>
      <c r="Q6" s="15"/>
      <c r="R6" s="14"/>
      <c r="S6" s="93"/>
      <c r="V6" s="92"/>
      <c r="W6" s="92" t="s">
        <v>118</v>
      </c>
      <c r="X6" s="117" t="str">
        <f>IF(I6&gt;0,I6,"----")</f>
        <v>----</v>
      </c>
      <c r="Y6" s="117"/>
      <c r="AG6" s="1" t="s">
        <v>45</v>
      </c>
      <c r="AH6" s="28" t="str">
        <f>IF(OR(AA19="y",AA19="Y"),Z19,"----")</f>
        <v>----</v>
      </c>
      <c r="AI6" s="28" t="str">
        <f>IF(AH6&lt;&gt;"----",IF(AH6&gt;0,(8*9.81*AH6^2)/$S$9^(1/3),"----"),"----")</f>
        <v>----</v>
      </c>
    </row>
    <row r="7" spans="2:35" ht="6" customHeight="1" x14ac:dyDescent="0.25">
      <c r="C7" s="92"/>
      <c r="D7" s="22"/>
      <c r="E7" s="19"/>
      <c r="H7" s="92"/>
      <c r="I7" s="93"/>
      <c r="J7" s="93"/>
      <c r="K7" s="18"/>
      <c r="L7" s="18"/>
      <c r="P7" s="78"/>
      <c r="Q7" s="15"/>
      <c r="R7" s="14"/>
      <c r="S7" s="93"/>
      <c r="V7" s="92"/>
      <c r="W7" s="92"/>
      <c r="X7" s="93"/>
      <c r="Y7" s="93"/>
      <c r="AG7" s="1"/>
      <c r="AH7" s="28"/>
      <c r="AI7" s="28"/>
    </row>
    <row r="8" spans="2:35" ht="15" customHeight="1" x14ac:dyDescent="0.35">
      <c r="C8" s="92" t="s">
        <v>93</v>
      </c>
      <c r="D8" s="81"/>
      <c r="E8" s="81"/>
      <c r="F8" s="49"/>
      <c r="G8" s="92" t="s">
        <v>98</v>
      </c>
      <c r="H8" s="82"/>
      <c r="K8" s="93"/>
      <c r="L8" s="93"/>
      <c r="P8" s="78"/>
      <c r="Q8" s="92" t="s">
        <v>119</v>
      </c>
      <c r="R8" s="13" t="str">
        <f>IF(D8&gt;0,D8/1000,"----")</f>
        <v>----</v>
      </c>
      <c r="S8" s="13" t="str">
        <f>IF(E8&gt;0,E8/1000,"----")</f>
        <v>----</v>
      </c>
      <c r="T8" s="50" t="str">
        <f>IF(H8&gt;0,H8/1000,"----")</f>
        <v>----</v>
      </c>
      <c r="V8" s="92"/>
      <c r="X8" s="93"/>
      <c r="Y8" s="93"/>
      <c r="AG8" s="1" t="s">
        <v>41</v>
      </c>
      <c r="AH8" s="28" t="str">
        <f>IF(OR(Z26="y",Z26="Y"),U26,"----")</f>
        <v>----</v>
      </c>
      <c r="AI8" s="28" t="str">
        <f>IF(OR(Z26="y",Z26="Y"),V26,"----")</f>
        <v>----</v>
      </c>
    </row>
    <row r="9" spans="2:35" ht="15" customHeight="1" x14ac:dyDescent="0.25">
      <c r="C9" s="92" t="s">
        <v>136</v>
      </c>
      <c r="D9" s="83"/>
      <c r="E9" s="20"/>
      <c r="H9" s="92"/>
      <c r="I9" s="93"/>
      <c r="J9" s="93"/>
      <c r="K9" s="93"/>
      <c r="L9" s="93"/>
      <c r="Q9" s="92" t="s">
        <v>101</v>
      </c>
      <c r="R9" s="21" t="str">
        <f>IF(D9&gt;0,D9*3.2808399,"----")</f>
        <v>----</v>
      </c>
      <c r="S9" s="21" t="str">
        <f>IF(R9&lt;&gt;"----",D9,"----")</f>
        <v>----</v>
      </c>
      <c r="U9" s="36"/>
      <c r="V9" s="51"/>
      <c r="W9" s="42"/>
      <c r="X9" s="37" t="s">
        <v>27</v>
      </c>
      <c r="Y9" s="38" t="str">
        <f>IF(AH19&gt;0,AVERAGE(AH4:AH18),"----")</f>
        <v>----</v>
      </c>
      <c r="AG9" s="1" t="s">
        <v>48</v>
      </c>
      <c r="AH9" s="28" t="str">
        <f>IF(OR(Z28="y",Z28="Y"),U28,"----")</f>
        <v>----</v>
      </c>
      <c r="AI9" s="28" t="str">
        <f>IF(OR(Z28="y",Z28="Y"),V28,"----")</f>
        <v>----</v>
      </c>
    </row>
    <row r="10" spans="2:35" ht="18" customHeight="1" x14ac:dyDescent="0.25">
      <c r="C10" s="12" t="s">
        <v>137</v>
      </c>
      <c r="D10" s="83"/>
      <c r="E10" s="20"/>
      <c r="H10" s="92"/>
      <c r="I10" s="93"/>
      <c r="J10" s="93"/>
      <c r="K10" s="93"/>
      <c r="L10" s="93"/>
      <c r="Q10" s="92" t="s">
        <v>102</v>
      </c>
      <c r="R10" s="21" t="str">
        <f>IF(D10&gt;0,D10*3.2808399,"----")</f>
        <v>----</v>
      </c>
      <c r="S10" s="21" t="str">
        <f>IF(R10&lt;&gt;"----",D10,"----")</f>
        <v>----</v>
      </c>
      <c r="U10" s="43"/>
      <c r="V10" s="30"/>
      <c r="W10" s="29"/>
      <c r="X10" s="41" t="s">
        <v>26</v>
      </c>
      <c r="Y10" s="44" t="str">
        <f>IF(AND(AH19&gt;0,S9&lt;&gt;"----"),AVERAGE(AI4:AI18),"----")</f>
        <v>----</v>
      </c>
      <c r="AG10" s="1" t="s">
        <v>68</v>
      </c>
      <c r="AH10" s="28" t="str">
        <f>IF(OR(Z30="y",Z30="Y"),U30,"----")</f>
        <v>----</v>
      </c>
      <c r="AI10" s="28" t="str">
        <f>IF(OR(Z30="y",Z30="Y"),V30,"----")</f>
        <v>----</v>
      </c>
    </row>
    <row r="11" spans="2:35" ht="18" customHeight="1" x14ac:dyDescent="0.35">
      <c r="C11" s="12" t="s">
        <v>138</v>
      </c>
      <c r="D11" s="83"/>
      <c r="E11" s="20"/>
      <c r="H11" s="92"/>
      <c r="I11" s="93"/>
      <c r="J11" s="93"/>
      <c r="K11" s="93"/>
      <c r="L11" s="93"/>
      <c r="Q11" s="12" t="s">
        <v>103</v>
      </c>
      <c r="R11" s="21" t="str">
        <f>IF(D11&gt;0,D11*3.2808399,"----")</f>
        <v>----</v>
      </c>
      <c r="S11" s="21" t="str">
        <f>IF(R11&lt;&gt;"----",D11,"----")</f>
        <v>----</v>
      </c>
      <c r="U11" s="43"/>
      <c r="V11" s="29"/>
      <c r="W11" s="29"/>
      <c r="X11" s="29"/>
      <c r="Y11" s="46"/>
      <c r="AG11" s="1" t="s">
        <v>29</v>
      </c>
      <c r="AH11" s="28" t="str">
        <f>IF(OR(Z32="y",Z32="Y"),U32,"----")</f>
        <v>----</v>
      </c>
      <c r="AI11" s="28" t="str">
        <f>IF(OR(Z32="y",Z32="Y"),V32,"----")</f>
        <v>----</v>
      </c>
    </row>
    <row r="12" spans="2:35" ht="18" customHeight="1" x14ac:dyDescent="0.35">
      <c r="C12" s="12" t="s">
        <v>139</v>
      </c>
      <c r="D12" s="83"/>
      <c r="E12" s="93"/>
      <c r="H12" s="92"/>
      <c r="I12" s="93"/>
      <c r="J12" s="93"/>
      <c r="K12" s="93"/>
      <c r="L12" s="93"/>
      <c r="Q12" s="12" t="s">
        <v>104</v>
      </c>
      <c r="R12" s="21" t="str">
        <f>IF(D12&gt;0,D12*3.2808399,"----")</f>
        <v>----</v>
      </c>
      <c r="S12" s="21" t="str">
        <f>IF(R12&lt;&gt;"----",D12,"----")</f>
        <v>----</v>
      </c>
      <c r="U12" s="43"/>
      <c r="V12" s="30"/>
      <c r="W12" s="29"/>
      <c r="X12" s="41" t="s">
        <v>76</v>
      </c>
      <c r="Y12" s="44" t="str">
        <f>IF(AH20&gt;0,AVERAGE(AH8:AH18),"----")</f>
        <v>----</v>
      </c>
      <c r="AG12" s="1" t="s">
        <v>30</v>
      </c>
      <c r="AH12" s="28" t="str">
        <f>IF(OR(Z34="y",Z34="Y"),U34,"----")</f>
        <v>----</v>
      </c>
      <c r="AI12" s="28" t="str">
        <f>IF(OR(Z34="y",Z34="Y"),V34,"----")</f>
        <v>----</v>
      </c>
    </row>
    <row r="13" spans="2:35" ht="18" customHeight="1" x14ac:dyDescent="0.25">
      <c r="C13" s="12" t="s">
        <v>75</v>
      </c>
      <c r="D13" s="84"/>
      <c r="E13" s="93"/>
      <c r="H13" s="92"/>
      <c r="I13" s="93"/>
      <c r="J13" s="93"/>
      <c r="K13" s="93"/>
      <c r="L13" s="93"/>
      <c r="U13" s="43"/>
      <c r="V13" s="30"/>
      <c r="W13" s="29"/>
      <c r="X13" s="41" t="s">
        <v>77</v>
      </c>
      <c r="Y13" s="44" t="str">
        <f>IF(AH20&gt;0,AVERAGE(AI8:AI18),"----")</f>
        <v>----</v>
      </c>
      <c r="AG13" s="1" t="s">
        <v>31</v>
      </c>
      <c r="AH13" s="28" t="str">
        <f>IF(OR(Z36="y",Z36="Y"),U36,"----")</f>
        <v>----</v>
      </c>
      <c r="AI13" s="28" t="str">
        <f>IF(OR(Z36="y",Z36="Y"),V36,"----")</f>
        <v>----</v>
      </c>
    </row>
    <row r="14" spans="2:35" ht="15" customHeight="1" x14ac:dyDescent="0.25">
      <c r="U14" s="45"/>
      <c r="V14" s="29"/>
      <c r="W14" s="29"/>
      <c r="X14" s="29"/>
      <c r="Y14" s="46"/>
      <c r="AG14" s="1" t="s">
        <v>43</v>
      </c>
      <c r="AH14" s="28" t="str">
        <f>IF(OR(Z38="y",Z38="Y"),U38,"----")</f>
        <v>----</v>
      </c>
      <c r="AI14" s="28" t="str">
        <f>IF(OR(Z38="y",Z38="Y"),V38,"----")</f>
        <v>----</v>
      </c>
    </row>
    <row r="15" spans="2:35" x14ac:dyDescent="0.25">
      <c r="U15" s="45"/>
      <c r="V15" s="29"/>
      <c r="W15" s="29"/>
      <c r="X15" s="41" t="s">
        <v>42</v>
      </c>
      <c r="Y15" s="44" t="str">
        <f>IF(Z19&gt;0,Z19,"----")</f>
        <v>----</v>
      </c>
      <c r="AA15" s="106"/>
      <c r="AG15" s="1" t="s">
        <v>44</v>
      </c>
      <c r="AH15" s="28" t="str">
        <f>IF(OR(Z40="y",Z40="Y"),U40,"----")</f>
        <v>----</v>
      </c>
      <c r="AI15" s="28" t="str">
        <f>IF(OR(Z40="y",Z40="Y"),V40,"----")</f>
        <v>----</v>
      </c>
    </row>
    <row r="16" spans="2:35" ht="15" customHeight="1" x14ac:dyDescent="0.25">
      <c r="T16" s="79" t="s">
        <v>120</v>
      </c>
      <c r="U16" s="47"/>
      <c r="V16" s="48"/>
      <c r="W16" s="48"/>
      <c r="X16" s="39" t="s">
        <v>26</v>
      </c>
      <c r="Y16" s="40" t="str">
        <f>IF(AND(Z19&gt;0,S9&lt;&gt;"----"),AI6,"----")</f>
        <v>----</v>
      </c>
      <c r="AA16" s="121" t="s">
        <v>16</v>
      </c>
      <c r="AG16" s="1" t="s">
        <v>34</v>
      </c>
      <c r="AH16" s="28" t="str">
        <f>IF(OR(Z42="y",Z42="Y"),U42,"----")</f>
        <v>----</v>
      </c>
      <c r="AI16" s="28" t="str">
        <f>IF(OR(Z42="y",Z42="Y"),V42,"----")</f>
        <v>----</v>
      </c>
    </row>
    <row r="17" spans="2:37" ht="15" customHeight="1" x14ac:dyDescent="0.25">
      <c r="AA17" s="121"/>
      <c r="AG17" s="1"/>
      <c r="AH17" s="1"/>
      <c r="AI17" s="1"/>
    </row>
    <row r="18" spans="2:37" x14ac:dyDescent="0.25">
      <c r="B18" s="8"/>
      <c r="C18" s="8"/>
      <c r="D18" s="8"/>
      <c r="E18" s="8"/>
      <c r="F18" s="8"/>
      <c r="G18" s="8"/>
      <c r="R18" s="92" t="s">
        <v>12</v>
      </c>
      <c r="U18" s="71"/>
      <c r="V18" s="71"/>
      <c r="W18" s="71"/>
      <c r="X18" s="71"/>
      <c r="Y18" s="71"/>
      <c r="Z18" s="23" t="s">
        <v>18</v>
      </c>
      <c r="AA18" s="121"/>
      <c r="AG18" s="1"/>
      <c r="AH18" s="1"/>
      <c r="AI18" s="1"/>
    </row>
    <row r="19" spans="2:37" ht="15" customHeight="1" x14ac:dyDescent="0.35">
      <c r="B19" s="128" t="s">
        <v>91</v>
      </c>
      <c r="C19" s="128"/>
      <c r="D19" s="128"/>
      <c r="E19" s="128"/>
      <c r="F19" s="128"/>
      <c r="G19" s="128"/>
      <c r="H19" s="128"/>
      <c r="I19" s="128"/>
      <c r="J19" s="128"/>
      <c r="K19" s="128"/>
      <c r="L19" s="128"/>
      <c r="P19" s="129" t="s">
        <v>74</v>
      </c>
      <c r="Q19" s="129"/>
      <c r="R19" s="129"/>
      <c r="S19" s="129"/>
      <c r="T19" s="24" t="s">
        <v>113</v>
      </c>
      <c r="U19" s="73" t="s">
        <v>114</v>
      </c>
      <c r="V19" s="73" t="s">
        <v>115</v>
      </c>
      <c r="W19" s="73" t="s">
        <v>116</v>
      </c>
      <c r="X19" s="73" t="s">
        <v>117</v>
      </c>
      <c r="Y19" s="73" t="s">
        <v>19</v>
      </c>
      <c r="Z19" s="130" t="str">
        <f>IF(T20&gt;0,(T20+U20+V20+W20+X20)*Y20,"----")</f>
        <v>----</v>
      </c>
      <c r="AA19" s="110"/>
      <c r="AG19" s="1"/>
      <c r="AH19" s="1">
        <f>SUM(AH4:AH18)</f>
        <v>0</v>
      </c>
      <c r="AI19" s="1"/>
    </row>
    <row r="20" spans="2:37" x14ac:dyDescent="0.25">
      <c r="B20" s="128"/>
      <c r="C20" s="128"/>
      <c r="D20" s="128"/>
      <c r="E20" s="128"/>
      <c r="F20" s="128"/>
      <c r="G20" s="128"/>
      <c r="H20" s="128"/>
      <c r="I20" s="128"/>
      <c r="J20" s="128"/>
      <c r="K20" s="128"/>
      <c r="L20" s="128"/>
      <c r="P20" s="129"/>
      <c r="Q20" s="129"/>
      <c r="R20" s="129"/>
      <c r="S20" s="129"/>
      <c r="T20" s="85"/>
      <c r="U20" s="85"/>
      <c r="V20" s="85"/>
      <c r="W20" s="85"/>
      <c r="X20" s="85"/>
      <c r="Y20" s="85"/>
      <c r="Z20" s="130"/>
      <c r="AA20" s="110"/>
      <c r="AH20" s="1">
        <f>SUM(AH8:AH18)</f>
        <v>0</v>
      </c>
      <c r="AI20" s="1"/>
    </row>
    <row r="21" spans="2:37" x14ac:dyDescent="0.25">
      <c r="B21" s="128"/>
      <c r="C21" s="128"/>
      <c r="D21" s="128"/>
      <c r="E21" s="128"/>
      <c r="F21" s="128"/>
      <c r="G21" s="128"/>
      <c r="H21" s="128"/>
      <c r="I21" s="128"/>
      <c r="J21" s="128"/>
      <c r="K21" s="128"/>
      <c r="L21" s="128"/>
      <c r="T21" s="131" t="s">
        <v>84</v>
      </c>
      <c r="U21" s="132" t="s">
        <v>88</v>
      </c>
      <c r="V21" s="132" t="s">
        <v>85</v>
      </c>
      <c r="W21" s="132" t="s">
        <v>86</v>
      </c>
      <c r="X21" s="132" t="s">
        <v>87</v>
      </c>
      <c r="Y21" s="132" t="s">
        <v>89</v>
      </c>
      <c r="AH21" s="1"/>
      <c r="AI21" s="1"/>
    </row>
    <row r="22" spans="2:37" x14ac:dyDescent="0.25">
      <c r="B22" s="128"/>
      <c r="C22" s="128"/>
      <c r="D22" s="128"/>
      <c r="E22" s="128"/>
      <c r="F22" s="128"/>
      <c r="G22" s="128"/>
      <c r="H22" s="128"/>
      <c r="I22" s="128"/>
      <c r="J22" s="128"/>
      <c r="K22" s="128"/>
      <c r="L22" s="128"/>
      <c r="S22" s="15"/>
      <c r="T22" s="131"/>
      <c r="U22" s="132"/>
      <c r="V22" s="132"/>
      <c r="W22" s="132"/>
      <c r="X22" s="132"/>
      <c r="Y22" s="132"/>
      <c r="AH22" s="1"/>
      <c r="AI22" s="1"/>
    </row>
    <row r="23" spans="2:37" ht="15" customHeight="1" x14ac:dyDescent="0.25">
      <c r="B23" s="128"/>
      <c r="C23" s="128"/>
      <c r="D23" s="128"/>
      <c r="E23" s="128"/>
      <c r="F23" s="128"/>
      <c r="G23" s="128"/>
      <c r="H23" s="128"/>
      <c r="I23" s="128"/>
      <c r="J23" s="128"/>
      <c r="K23" s="128"/>
      <c r="L23" s="128"/>
      <c r="Q23" s="29"/>
      <c r="R23" s="30" t="s">
        <v>13</v>
      </c>
      <c r="S23" s="29"/>
      <c r="T23" s="29"/>
      <c r="U23" s="31"/>
      <c r="V23" s="31"/>
      <c r="W23" s="31"/>
      <c r="X23" s="31"/>
      <c r="Y23" s="91"/>
      <c r="Z23" s="133" t="s">
        <v>16</v>
      </c>
      <c r="AH23" s="1"/>
      <c r="AI23" s="1"/>
    </row>
    <row r="24" spans="2:37" ht="15" customHeight="1" x14ac:dyDescent="0.25">
      <c r="B24" s="128"/>
      <c r="C24" s="128"/>
      <c r="D24" s="128"/>
      <c r="E24" s="128"/>
      <c r="F24" s="128"/>
      <c r="G24" s="128"/>
      <c r="H24" s="128"/>
      <c r="I24" s="128"/>
      <c r="J24" s="128"/>
      <c r="K24" s="128"/>
      <c r="L24" s="128"/>
      <c r="P24" s="133" t="s">
        <v>35</v>
      </c>
      <c r="Q24" s="133"/>
      <c r="R24" s="133"/>
      <c r="S24" s="133"/>
      <c r="T24" s="135" t="s">
        <v>78</v>
      </c>
      <c r="U24" s="137" t="s">
        <v>18</v>
      </c>
      <c r="V24" s="137"/>
      <c r="W24" s="133" t="s">
        <v>124</v>
      </c>
      <c r="X24" s="137" t="s">
        <v>121</v>
      </c>
      <c r="Y24" s="137"/>
      <c r="Z24" s="133"/>
      <c r="AI24" s="1"/>
      <c r="AJ24" s="1"/>
      <c r="AK24" s="1"/>
    </row>
    <row r="25" spans="2:37" ht="15" customHeight="1" x14ac:dyDescent="0.25">
      <c r="B25" s="128"/>
      <c r="C25" s="128"/>
      <c r="D25" s="128"/>
      <c r="E25" s="128"/>
      <c r="F25" s="128"/>
      <c r="G25" s="128"/>
      <c r="H25" s="128"/>
      <c r="I25" s="128"/>
      <c r="J25" s="128"/>
      <c r="K25" s="128"/>
      <c r="L25" s="128"/>
      <c r="P25" s="134"/>
      <c r="Q25" s="134"/>
      <c r="R25" s="134"/>
      <c r="S25" s="134"/>
      <c r="T25" s="136"/>
      <c r="U25" s="35" t="s">
        <v>2</v>
      </c>
      <c r="V25" s="35" t="s">
        <v>3</v>
      </c>
      <c r="W25" s="134"/>
      <c r="X25" s="32" t="s">
        <v>24</v>
      </c>
      <c r="Y25" s="32" t="s">
        <v>79</v>
      </c>
      <c r="Z25" s="134"/>
      <c r="AK25" s="1"/>
    </row>
    <row r="26" spans="2:37" x14ac:dyDescent="0.25">
      <c r="B26" s="128"/>
      <c r="C26" s="128"/>
      <c r="D26" s="128"/>
      <c r="E26" s="128"/>
      <c r="F26" s="128"/>
      <c r="G26" s="128"/>
      <c r="H26" s="128"/>
      <c r="I26" s="128"/>
      <c r="J26" s="128"/>
      <c r="K26" s="128"/>
      <c r="L26" s="128"/>
      <c r="P26" s="122" t="s">
        <v>41</v>
      </c>
      <c r="Q26" s="122"/>
      <c r="R26" s="122"/>
      <c r="S26" s="122"/>
      <c r="T26" s="123" t="str">
        <f>IF(AND(S11&lt;&gt;"----",S12&lt;&gt;"----"),S12/S11,"----")</f>
        <v>----</v>
      </c>
      <c r="U26" s="114" t="str">
        <f>IF(AND(S11&lt;&gt;"----", S12&lt;&gt;"----"),IF(AND(R5&gt;0.0199,R5&lt;0.2001),IF(AND(T26&gt;0.25,T26&lt;12),0.41*(T26)^-0.69,"----"),"----"),"----")</f>
        <v>----</v>
      </c>
      <c r="V26" s="125" t="str">
        <f>IF(AND(S11&lt;&gt;"----", S12&lt;&gt;"----"),IF(AND(R5&gt;0.0199,R5&lt;0.2001),IF(AND(T26&gt;0.25,T26&lt;12),29*T26^-1.56,"----"),"----"),"----")</f>
        <v>----</v>
      </c>
      <c r="W26" s="126">
        <v>78</v>
      </c>
      <c r="X26" s="127" t="s">
        <v>81</v>
      </c>
      <c r="Y26" s="138" t="s">
        <v>105</v>
      </c>
      <c r="Z26" s="110"/>
      <c r="AK26" s="1"/>
    </row>
    <row r="27" spans="2:37" ht="17.25" customHeight="1" x14ac:dyDescent="0.25">
      <c r="B27" s="128"/>
      <c r="C27" s="128"/>
      <c r="D27" s="128"/>
      <c r="E27" s="128"/>
      <c r="F27" s="128"/>
      <c r="G27" s="128"/>
      <c r="H27" s="128"/>
      <c r="I27" s="128"/>
      <c r="J27" s="128"/>
      <c r="K27" s="128"/>
      <c r="L27" s="128"/>
      <c r="P27" s="111" t="s">
        <v>145</v>
      </c>
      <c r="Q27" s="111"/>
      <c r="R27" s="111"/>
      <c r="S27" s="111"/>
      <c r="T27" s="124"/>
      <c r="U27" s="114"/>
      <c r="V27" s="125"/>
      <c r="W27" s="126"/>
      <c r="X27" s="127"/>
      <c r="Y27" s="127"/>
      <c r="Z27" s="110"/>
      <c r="AK27" s="1"/>
    </row>
    <row r="28" spans="2:37" ht="15" customHeight="1" x14ac:dyDescent="0.25">
      <c r="B28" s="128"/>
      <c r="C28" s="128"/>
      <c r="D28" s="128"/>
      <c r="E28" s="128"/>
      <c r="F28" s="128"/>
      <c r="G28" s="128"/>
      <c r="H28" s="128"/>
      <c r="I28" s="128"/>
      <c r="J28" s="128"/>
      <c r="K28" s="128"/>
      <c r="L28" s="128"/>
      <c r="P28" s="112" t="s">
        <v>48</v>
      </c>
      <c r="Q28" s="112"/>
      <c r="R28" s="112"/>
      <c r="S28" s="112"/>
      <c r="T28" s="113" t="str">
        <f>IF(AND(S8&lt;&gt;"----",S10&lt;&gt;"----"),S10/S8,"----")</f>
        <v>----</v>
      </c>
      <c r="U28" s="114" t="str">
        <f>IF(AND(V28&lt;&gt;"----",S9&lt;&gt;"----"),(S9^(1/3)*V28/(8*9.81))^0.5,"----")</f>
        <v>----</v>
      </c>
      <c r="V28" s="114" t="str">
        <f>IF(AND(S8&lt;&gt;"----", S10&lt;&gt;"----"),IF(R5&lt;0.02999,IF(AND(R5&gt;0.00004,R5&lt;0.195),IF(AND(T28&gt;0.18,T28&lt;100),8/(4.416*(T28)^1.904*(1+(S10/(1.283*S8))^1.618)^-1.083)^2,"----"),"----"),"----"),"----")</f>
        <v>----</v>
      </c>
      <c r="W28" s="126">
        <v>2890</v>
      </c>
      <c r="X28" s="127" t="s">
        <v>122</v>
      </c>
      <c r="Y28" s="127" t="s">
        <v>106</v>
      </c>
      <c r="Z28" s="110"/>
      <c r="AK28" s="1"/>
    </row>
    <row r="29" spans="2:37" ht="17.25" customHeight="1" x14ac:dyDescent="0.25">
      <c r="B29" s="8"/>
      <c r="C29" s="9" t="s">
        <v>7</v>
      </c>
      <c r="D29" s="8"/>
      <c r="E29" s="8"/>
      <c r="F29" s="8"/>
      <c r="G29" s="8"/>
      <c r="P29" s="139"/>
      <c r="Q29" s="139"/>
      <c r="R29" s="139"/>
      <c r="S29" s="139"/>
      <c r="T29" s="113"/>
      <c r="U29" s="114"/>
      <c r="V29" s="114"/>
      <c r="W29" s="126"/>
      <c r="X29" s="127"/>
      <c r="Y29" s="127"/>
      <c r="Z29" s="110"/>
      <c r="AK29" s="1"/>
    </row>
    <row r="30" spans="2:37" ht="15" customHeight="1" x14ac:dyDescent="0.25">
      <c r="B30" s="8"/>
      <c r="C30" s="16" t="s">
        <v>14</v>
      </c>
      <c r="D30" s="15" t="s">
        <v>69</v>
      </c>
      <c r="E30" s="15"/>
      <c r="F30" s="15"/>
      <c r="G30" s="15"/>
      <c r="H30" s="148" t="s">
        <v>144</v>
      </c>
      <c r="I30" s="148"/>
      <c r="J30" s="148"/>
      <c r="K30" s="148"/>
      <c r="L30" s="148"/>
      <c r="P30" s="140" t="s">
        <v>67</v>
      </c>
      <c r="Q30" s="140"/>
      <c r="R30" s="140"/>
      <c r="S30" s="140"/>
      <c r="T30" s="141" t="str">
        <f>IF(AND(S10&lt;&gt;"----",S11&lt;&gt;"----"),S10/S11,"----")</f>
        <v>----</v>
      </c>
      <c r="U30" s="114" t="str">
        <f>IF(AND(V30&lt;&gt;"----",S9&lt;&gt;"----"),(S9^(1/3)*V30/(8*9.81))^0.5,"----")</f>
        <v>----</v>
      </c>
      <c r="V30" s="125" t="str">
        <f>IF(AND(S10&lt;&gt;"----", S11&lt;&gt;"----"),IF(AND(R5&gt;0.0199,R5&lt;0.1001),IF(AND(T30&gt;1.1999,T30&lt;12),8/(0.91*T30)^2,"----"),"----"),"----")</f>
        <v>----</v>
      </c>
      <c r="W30" s="126">
        <v>94</v>
      </c>
      <c r="X30" s="127" t="s">
        <v>80</v>
      </c>
      <c r="Y30" s="138" t="s">
        <v>107</v>
      </c>
      <c r="Z30" s="110"/>
      <c r="AK30" s="1"/>
    </row>
    <row r="31" spans="2:37" x14ac:dyDescent="0.25">
      <c r="B31" s="8"/>
      <c r="C31" s="8"/>
      <c r="D31" s="15" t="s">
        <v>131</v>
      </c>
      <c r="E31" s="15"/>
      <c r="F31" s="15"/>
      <c r="G31" s="15"/>
      <c r="H31" s="148"/>
      <c r="I31" s="148"/>
      <c r="J31" s="148"/>
      <c r="K31" s="148"/>
      <c r="L31" s="148"/>
      <c r="P31" s="139"/>
      <c r="Q31" s="139"/>
      <c r="R31" s="139"/>
      <c r="S31" s="139"/>
      <c r="T31" s="141"/>
      <c r="U31" s="114"/>
      <c r="V31" s="125"/>
      <c r="W31" s="126"/>
      <c r="X31" s="127"/>
      <c r="Y31" s="127"/>
      <c r="Z31" s="110"/>
      <c r="AK31" s="1"/>
    </row>
    <row r="32" spans="2:37" ht="15" customHeight="1" x14ac:dyDescent="0.25">
      <c r="C32" s="8"/>
      <c r="D32" s="142" t="s">
        <v>132</v>
      </c>
      <c r="E32" s="142"/>
      <c r="F32" s="142"/>
      <c r="G32" s="142"/>
      <c r="H32" s="148"/>
      <c r="I32" s="148"/>
      <c r="J32" s="148"/>
      <c r="K32" s="148"/>
      <c r="L32" s="148"/>
      <c r="P32" s="140" t="s">
        <v>49</v>
      </c>
      <c r="Q32" s="140"/>
      <c r="R32" s="140"/>
      <c r="S32" s="140"/>
      <c r="T32" s="113" t="str">
        <f>IF(AND(T8&lt;&gt;"----",S9&lt;&gt;"----"),S9/T8,"----")</f>
        <v>----</v>
      </c>
      <c r="U32" s="114" t="str">
        <f>IF(AND(V32&lt;&gt;"----",S9&lt;&gt;"----"),(S9^(1/3)*V32/(8*9.81))^0.5,"----")</f>
        <v>----</v>
      </c>
      <c r="V32" s="114" t="str">
        <f>IF(AND(T8&lt;&gt;"----", S9&lt;&gt;"----"),IF(OR(R5&lt;0.02999,OR(D13="n",D13="N")),IF(AND(R5&gt;0.02699,R5&lt;0.1841),IF(AND(T32&gt;0.099,T32&lt;1.4),1/(1.48*T32^1.8)^2,"----"),"----"),"----"),"----")</f>
        <v>----</v>
      </c>
      <c r="W32" s="126">
        <v>81</v>
      </c>
      <c r="X32" s="127" t="s">
        <v>39</v>
      </c>
      <c r="Y32" s="127" t="s">
        <v>108</v>
      </c>
      <c r="Z32" s="110"/>
      <c r="AK32" s="1"/>
    </row>
    <row r="33" spans="2:37" ht="15" customHeight="1" x14ac:dyDescent="0.25">
      <c r="H33" s="148"/>
      <c r="I33" s="148"/>
      <c r="J33" s="148"/>
      <c r="K33" s="148"/>
      <c r="L33" s="148"/>
      <c r="P33" s="143" t="s">
        <v>40</v>
      </c>
      <c r="Q33" s="143"/>
      <c r="R33" s="143"/>
      <c r="S33" s="143"/>
      <c r="T33" s="113"/>
      <c r="U33" s="114"/>
      <c r="V33" s="114"/>
      <c r="W33" s="126"/>
      <c r="X33" s="127"/>
      <c r="Y33" s="127"/>
      <c r="Z33" s="110"/>
      <c r="AK33" s="1"/>
    </row>
    <row r="34" spans="2:37" ht="15" customHeight="1" x14ac:dyDescent="0.25">
      <c r="H34" s="96"/>
      <c r="I34" s="96"/>
      <c r="J34" s="96"/>
      <c r="K34" s="96"/>
      <c r="L34" s="96"/>
      <c r="P34" s="144" t="s">
        <v>30</v>
      </c>
      <c r="Q34" s="144"/>
      <c r="R34" s="144"/>
      <c r="S34" s="144"/>
      <c r="T34" s="113" t="str">
        <f>IF(AND(S8&lt;&gt;"----",S10&lt;&gt;"----"),S10/S8,"----")</f>
        <v>----</v>
      </c>
      <c r="U34" s="114" t="str">
        <f>IF(AND(V34&lt;&gt;"----",S9&lt;&gt;"----"),(S9^(1/3)*V34/(8*9.81))^0.5,"----")</f>
        <v>----</v>
      </c>
      <c r="V34" s="114" t="str">
        <f>IF(AND(S8&lt;&gt;"----", S10&lt;&gt;"----"),IF(AND(R5&gt;0.004289,R5&lt;0.03731),IF(AND(T34&gt;0.7099,T34&lt;11.41),8/(5.62*LOG(T34)+4)^2,"----"),"----"),"----")</f>
        <v>----</v>
      </c>
      <c r="W34" s="126">
        <v>44</v>
      </c>
      <c r="X34" s="127" t="s">
        <v>28</v>
      </c>
      <c r="Y34" s="127" t="s">
        <v>109</v>
      </c>
      <c r="Z34" s="110"/>
    </row>
    <row r="35" spans="2:37" ht="17.25" customHeight="1" x14ac:dyDescent="0.25">
      <c r="C35" s="9" t="s">
        <v>11</v>
      </c>
      <c r="P35" s="143" t="s">
        <v>36</v>
      </c>
      <c r="Q35" s="143"/>
      <c r="R35" s="143"/>
      <c r="S35" s="143"/>
      <c r="T35" s="113"/>
      <c r="U35" s="114"/>
      <c r="V35" s="114"/>
      <c r="W35" s="126"/>
      <c r="X35" s="127"/>
      <c r="Y35" s="127"/>
      <c r="Z35" s="110"/>
    </row>
    <row r="36" spans="2:37" x14ac:dyDescent="0.25">
      <c r="C36" s="2"/>
      <c r="G36" s="2"/>
      <c r="P36" s="140" t="s">
        <v>31</v>
      </c>
      <c r="Q36" s="140"/>
      <c r="R36" s="140"/>
      <c r="S36" s="140"/>
      <c r="T36" s="129" t="s">
        <v>21</v>
      </c>
      <c r="U36" s="114" t="str">
        <f>IF(AND(R9&lt;&gt;"----",R5&lt;&gt;"----"),IF(AND(R5&gt;0.00199, R5&lt;0.0391),0.39*R5^0.38*R9^-0.16, "----"),"----")</f>
        <v>----</v>
      </c>
      <c r="V36" s="114" t="str">
        <f>IF(U36&lt;&gt;"----",8*9.81*U36^2/S9^(1/3), "----")</f>
        <v>----</v>
      </c>
      <c r="W36" s="126">
        <v>75</v>
      </c>
      <c r="X36" s="127" t="s">
        <v>23</v>
      </c>
      <c r="Y36" s="127" t="s">
        <v>21</v>
      </c>
      <c r="Z36" s="110"/>
    </row>
    <row r="37" spans="2:37" ht="17.25" customHeight="1" x14ac:dyDescent="0.25">
      <c r="C37" s="16" t="s">
        <v>14</v>
      </c>
      <c r="D37" s="145" t="s">
        <v>17</v>
      </c>
      <c r="E37" s="145"/>
      <c r="F37" s="145"/>
      <c r="G37" s="145"/>
      <c r="P37" s="111" t="s">
        <v>37</v>
      </c>
      <c r="Q37" s="111"/>
      <c r="R37" s="111"/>
      <c r="S37" s="111"/>
      <c r="T37" s="129"/>
      <c r="U37" s="114"/>
      <c r="V37" s="114"/>
      <c r="W37" s="126"/>
      <c r="X37" s="127"/>
      <c r="Y37" s="127"/>
      <c r="Z37" s="110"/>
    </row>
    <row r="38" spans="2:37" ht="15" customHeight="1" x14ac:dyDescent="0.25">
      <c r="C38" s="2"/>
      <c r="D38" t="s">
        <v>70</v>
      </c>
      <c r="P38" s="140" t="s">
        <v>32</v>
      </c>
      <c r="Q38" s="140"/>
      <c r="R38" s="140"/>
      <c r="S38" s="140"/>
      <c r="T38" s="146" t="str">
        <f>IF(AND(R8&lt;&gt;"----",S9&lt;&gt;"----"),S9/R8,"----")</f>
        <v>----</v>
      </c>
      <c r="U38" s="114" t="str">
        <f>IF(AND(V38&lt;&gt;"----",S9&lt;&gt;"----"),(S9^(1/3)*V38/(8*9.81))^0.5,"----")</f>
        <v>----</v>
      </c>
      <c r="V38" s="114" t="str">
        <f>IF(AND(R8&lt;&gt;"----", S9&lt;&gt;"----"),IF(AND(R5&gt;0.000085,R5&lt;0.011),IF(AND(T38&gt;1.8,T38&lt;181),1/(1.33*T38^0.287)^2,"----"),"----"),"----")</f>
        <v>----</v>
      </c>
      <c r="W38" s="126">
        <v>84</v>
      </c>
      <c r="X38" s="127" t="s">
        <v>22</v>
      </c>
      <c r="Y38" s="127" t="s">
        <v>110</v>
      </c>
      <c r="Z38" s="110"/>
    </row>
    <row r="39" spans="2:37" ht="17.25" x14ac:dyDescent="0.25">
      <c r="C39" s="2"/>
      <c r="D39" s="145" t="s">
        <v>71</v>
      </c>
      <c r="E39" s="145"/>
      <c r="F39" s="145"/>
      <c r="H39" s="106"/>
      <c r="I39" s="106"/>
      <c r="J39" s="106"/>
      <c r="K39" s="106"/>
      <c r="P39" s="111" t="s">
        <v>38</v>
      </c>
      <c r="Q39" s="111"/>
      <c r="R39" s="111"/>
      <c r="S39" s="111"/>
      <c r="T39" s="146"/>
      <c r="U39" s="114"/>
      <c r="V39" s="114"/>
      <c r="W39" s="126"/>
      <c r="X39" s="127"/>
      <c r="Y39" s="127"/>
      <c r="Z39" s="110"/>
    </row>
    <row r="40" spans="2:37" ht="15" customHeight="1" x14ac:dyDescent="0.25">
      <c r="D40" s="142" t="s">
        <v>72</v>
      </c>
      <c r="E40" s="142"/>
      <c r="F40" s="142"/>
      <c r="H40" s="106"/>
      <c r="I40" s="106"/>
      <c r="J40" s="106"/>
      <c r="K40" s="108" t="s">
        <v>16</v>
      </c>
      <c r="L40" s="108"/>
      <c r="P40" s="140" t="s">
        <v>33</v>
      </c>
      <c r="Q40" s="140"/>
      <c r="R40" s="140"/>
      <c r="S40" s="140"/>
      <c r="T40" s="141" t="str">
        <f>IF(AND(S8&lt;&gt;"----",S9&lt;&gt;"----"),S9/S8,"----")</f>
        <v>----</v>
      </c>
      <c r="U40" s="114" t="str">
        <f>IF(AND(V40&lt;&gt;"----",S9&lt;&gt;"----"),(S9^(1/3)*V40/(8*9.81))^0.5,"----")</f>
        <v>----</v>
      </c>
      <c r="V40" s="114" t="str">
        <f>IF(AND(S8&lt;&gt;"----", S9&lt;&gt;"----"),IF(AND(R5&gt;0.00047,R5&lt;0.0101),IF(AND(T40&gt;0.8,T40&lt;25),1/(2.03*LOG((12.72*S9)/(3.5*S8)))^2,"----"),"----"),"----")</f>
        <v>----</v>
      </c>
      <c r="W40" s="126">
        <v>30</v>
      </c>
      <c r="X40" s="127" t="s">
        <v>25</v>
      </c>
      <c r="Y40" s="127" t="s">
        <v>111</v>
      </c>
      <c r="Z40" s="110"/>
    </row>
    <row r="41" spans="2:37" ht="17.25" customHeight="1" x14ac:dyDescent="0.25">
      <c r="C41" s="8"/>
      <c r="D41" s="142" t="s">
        <v>73</v>
      </c>
      <c r="E41" s="142"/>
      <c r="H41" s="106"/>
      <c r="I41" s="106"/>
      <c r="J41" s="106"/>
      <c r="K41" s="108"/>
      <c r="L41" s="108"/>
      <c r="P41" s="139"/>
      <c r="Q41" s="139"/>
      <c r="R41" s="139"/>
      <c r="S41" s="139"/>
      <c r="T41" s="141"/>
      <c r="U41" s="114"/>
      <c r="V41" s="114"/>
      <c r="W41" s="126"/>
      <c r="X41" s="127"/>
      <c r="Y41" s="127"/>
      <c r="Z41" s="110"/>
    </row>
    <row r="42" spans="2:37" ht="15" customHeight="1" x14ac:dyDescent="0.25">
      <c r="C42" s="8"/>
      <c r="E42" s="8"/>
      <c r="H42" s="106"/>
      <c r="I42" s="2" t="s">
        <v>2</v>
      </c>
      <c r="J42" s="2" t="s">
        <v>3</v>
      </c>
      <c r="K42" s="108"/>
      <c r="L42" s="108"/>
      <c r="P42" s="144" t="s">
        <v>34</v>
      </c>
      <c r="Q42" s="144"/>
      <c r="R42" s="144"/>
      <c r="S42" s="144"/>
      <c r="T42" s="141" t="str">
        <f>IF(AND(S8&lt;&gt;"----",S9&lt;&gt;"----"),S9/S8,"----")</f>
        <v>----</v>
      </c>
      <c r="U42" s="114" t="str">
        <f>IF(AND(R9&lt;&gt;"----",S8&lt;&gt;"----"),IF(AND(R5&gt;0.000379, R5&lt;0.0391),(0.0926*R9^(1/6))/(1.16+2*LOG(T42)), "----"),"----")</f>
        <v>----</v>
      </c>
      <c r="V42" s="114" t="str">
        <f>IF(U42&lt;&gt;"----",8*9.81*U42^2/S9^(1/3), "----")</f>
        <v>----</v>
      </c>
      <c r="W42" s="126">
        <v>50</v>
      </c>
      <c r="X42" s="127" t="s">
        <v>46</v>
      </c>
      <c r="Y42" s="127" t="s">
        <v>112</v>
      </c>
      <c r="Z42" s="110"/>
    </row>
    <row r="43" spans="2:37" ht="15" customHeight="1" x14ac:dyDescent="0.25">
      <c r="H43" s="105" t="s">
        <v>0</v>
      </c>
      <c r="I43" s="104"/>
      <c r="J43" s="28" t="str">
        <f>IF(S9&lt;&gt;"----",IF(I43&gt;0,(8*9.81*I43^2)/$S$9^(1/3),"----"),"----")</f>
        <v>----</v>
      </c>
      <c r="K43" s="109"/>
      <c r="L43" s="109"/>
      <c r="P43" s="143" t="s">
        <v>47</v>
      </c>
      <c r="Q43" s="143"/>
      <c r="R43" s="143"/>
      <c r="S43" s="143"/>
      <c r="T43" s="141"/>
      <c r="U43" s="114"/>
      <c r="V43" s="114"/>
      <c r="W43" s="126"/>
      <c r="X43" s="127"/>
      <c r="Y43" s="127"/>
      <c r="Z43" s="110"/>
    </row>
    <row r="44" spans="2:37" ht="15" customHeight="1" x14ac:dyDescent="0.25">
      <c r="H44" s="92" t="s">
        <v>1</v>
      </c>
      <c r="I44" s="104"/>
      <c r="J44" s="28" t="str">
        <f>IF(S9&lt;&gt;"----",IF(I44&gt;0,(8*9.81*I44^2)/$S$9^(1/3),"----"),"----")</f>
        <v>----</v>
      </c>
      <c r="K44" s="109"/>
      <c r="L44" s="109"/>
      <c r="Q44" s="143"/>
      <c r="R44" s="143"/>
      <c r="S44" s="143"/>
      <c r="T44" s="127"/>
      <c r="U44" s="126"/>
      <c r="V44" s="126"/>
      <c r="W44" s="126"/>
      <c r="X44" s="147"/>
      <c r="Y44" s="147"/>
      <c r="Z44" s="126"/>
    </row>
    <row r="45" spans="2:37" ht="10.5" customHeight="1" x14ac:dyDescent="0.25">
      <c r="E45" s="68"/>
      <c r="F45" s="69"/>
      <c r="G45" s="22"/>
      <c r="H45" s="94"/>
      <c r="Q45" s="87"/>
      <c r="R45" s="87"/>
      <c r="S45" s="87"/>
      <c r="T45" s="127"/>
      <c r="U45" s="126"/>
      <c r="V45" s="126"/>
      <c r="W45" s="126"/>
      <c r="X45" s="147"/>
      <c r="Y45" s="147"/>
      <c r="Z45" s="126"/>
    </row>
    <row r="46" spans="2:37" x14ac:dyDescent="0.25">
      <c r="B46" s="70" t="s">
        <v>83</v>
      </c>
      <c r="D46" s="107" t="s">
        <v>133</v>
      </c>
      <c r="E46" s="107"/>
      <c r="F46" s="107"/>
      <c r="G46" s="107"/>
      <c r="H46" s="107"/>
      <c r="I46" s="107"/>
      <c r="J46" s="107"/>
      <c r="K46" s="107"/>
      <c r="L46" s="107"/>
      <c r="M46" s="107"/>
      <c r="Q46" s="127"/>
      <c r="R46" s="127"/>
      <c r="S46" s="127"/>
      <c r="T46" s="127"/>
      <c r="U46" s="126"/>
      <c r="V46" s="126"/>
      <c r="W46" s="126"/>
      <c r="X46" s="147"/>
      <c r="Y46" s="147"/>
      <c r="Z46" s="126"/>
    </row>
    <row r="47" spans="2:37" ht="15" customHeight="1" x14ac:dyDescent="0.25">
      <c r="D47" s="95"/>
      <c r="E47" s="95"/>
      <c r="F47" s="95"/>
      <c r="G47" s="95"/>
      <c r="H47" s="95"/>
      <c r="I47" s="95"/>
      <c r="J47" s="95"/>
      <c r="K47" s="95"/>
      <c r="L47" s="95"/>
      <c r="Q47" s="143"/>
      <c r="R47" s="143"/>
      <c r="S47" s="143"/>
      <c r="T47" s="127"/>
      <c r="U47" s="126"/>
      <c r="V47" s="126"/>
      <c r="W47" s="126"/>
      <c r="X47" s="147"/>
      <c r="Y47" s="147"/>
      <c r="Z47" s="126"/>
    </row>
    <row r="48" spans="2:37" x14ac:dyDescent="0.25">
      <c r="F48" s="1"/>
      <c r="G48" s="2"/>
      <c r="H48" s="2"/>
      <c r="Q48" s="127"/>
      <c r="R48" s="127"/>
      <c r="S48" s="127"/>
      <c r="T48" s="127"/>
      <c r="U48" s="126"/>
      <c r="V48" s="126"/>
      <c r="W48" s="126"/>
      <c r="X48" s="147"/>
      <c r="Y48" s="147"/>
      <c r="Z48" s="126"/>
    </row>
    <row r="49" spans="2:26" ht="15" customHeight="1" x14ac:dyDescent="0.25">
      <c r="F49" s="1"/>
      <c r="G49" s="2"/>
      <c r="H49" s="2"/>
      <c r="Q49" s="143"/>
      <c r="R49" s="143"/>
      <c r="S49" s="143"/>
      <c r="T49" s="127"/>
      <c r="U49" s="126"/>
      <c r="V49" s="126"/>
      <c r="W49" s="126"/>
      <c r="X49" s="147"/>
      <c r="Y49" s="147"/>
      <c r="Z49" s="126"/>
    </row>
    <row r="50" spans="2:26" x14ac:dyDescent="0.25">
      <c r="F50" s="1"/>
      <c r="G50" s="2"/>
      <c r="H50" s="2"/>
      <c r="Q50" s="127"/>
      <c r="R50" s="127"/>
      <c r="S50" s="127"/>
      <c r="T50" s="127"/>
      <c r="U50" s="126"/>
      <c r="V50" s="126"/>
      <c r="W50" s="126"/>
      <c r="X50" s="147"/>
      <c r="Y50" s="147"/>
      <c r="Z50" s="126"/>
    </row>
    <row r="51" spans="2:26" x14ac:dyDescent="0.25">
      <c r="F51" s="1"/>
      <c r="G51" s="2"/>
      <c r="H51" s="2"/>
      <c r="Q51" s="111"/>
      <c r="R51" s="111"/>
      <c r="S51" s="111"/>
      <c r="T51" s="90"/>
      <c r="U51" s="126"/>
      <c r="V51" s="126"/>
      <c r="W51" s="126"/>
      <c r="X51" s="147"/>
      <c r="Y51" s="147"/>
      <c r="Z51" s="126"/>
    </row>
    <row r="52" spans="2:26" x14ac:dyDescent="0.25">
      <c r="F52" s="1"/>
      <c r="G52" s="2"/>
      <c r="H52" s="2"/>
      <c r="Q52" s="111"/>
      <c r="R52" s="111"/>
      <c r="S52" s="111"/>
      <c r="T52" s="90"/>
      <c r="U52" s="126"/>
      <c r="V52" s="126"/>
      <c r="W52" s="126"/>
      <c r="X52" s="147"/>
      <c r="Y52" s="147"/>
      <c r="Z52" s="126"/>
    </row>
    <row r="53" spans="2:26" x14ac:dyDescent="0.25">
      <c r="F53" s="1"/>
      <c r="G53" s="2"/>
      <c r="H53" s="2"/>
      <c r="S53" s="1"/>
    </row>
    <row r="54" spans="2:26" ht="15" customHeight="1" x14ac:dyDescent="0.25">
      <c r="C54" s="90"/>
      <c r="D54" s="90"/>
      <c r="E54" s="90"/>
      <c r="G54" s="89"/>
      <c r="H54" s="89"/>
      <c r="S54" s="1"/>
    </row>
    <row r="55" spans="2:26" ht="15" customHeight="1" x14ac:dyDescent="0.25">
      <c r="C55" s="90"/>
      <c r="D55" s="90"/>
      <c r="E55" s="90"/>
      <c r="G55" s="89"/>
      <c r="H55" s="89"/>
      <c r="S55" s="1"/>
      <c r="T55" s="2"/>
      <c r="U55" s="2"/>
      <c r="V55" s="2"/>
    </row>
    <row r="56" spans="2:26" ht="12" customHeight="1" x14ac:dyDescent="0.25">
      <c r="B56" s="25" t="s">
        <v>10</v>
      </c>
      <c r="F56" s="1"/>
      <c r="T56" s="2"/>
      <c r="U56" s="2"/>
      <c r="V56" s="2"/>
    </row>
    <row r="57" spans="2:26" ht="12" customHeight="1" x14ac:dyDescent="0.25">
      <c r="B57" s="145" t="s">
        <v>9</v>
      </c>
      <c r="C57" s="145"/>
      <c r="D57" s="145"/>
      <c r="E57" s="145"/>
      <c r="F57" s="1"/>
      <c r="P57" s="67" t="s">
        <v>92</v>
      </c>
      <c r="T57" s="2"/>
      <c r="U57" s="2"/>
      <c r="V57" s="2"/>
    </row>
    <row r="58" spans="2:26" ht="12" customHeight="1" x14ac:dyDescent="0.25">
      <c r="B58" s="67" t="s">
        <v>82</v>
      </c>
      <c r="F58" s="1"/>
      <c r="P58" s="25" t="s">
        <v>10</v>
      </c>
    </row>
    <row r="59" spans="2:26" ht="12" customHeight="1" x14ac:dyDescent="0.25">
      <c r="B59" s="67" t="s">
        <v>123</v>
      </c>
      <c r="P59" s="145" t="s">
        <v>9</v>
      </c>
      <c r="Q59" s="145"/>
      <c r="R59" s="145"/>
      <c r="S59" s="145"/>
      <c r="T59" s="145"/>
    </row>
    <row r="60" spans="2:26" ht="4.5" customHeight="1" x14ac:dyDescent="0.25"/>
    <row r="61" spans="2:26" x14ac:dyDescent="0.25">
      <c r="F61" s="1"/>
    </row>
    <row r="80" spans="6:6" ht="15.75" x14ac:dyDescent="0.25">
      <c r="F80" s="5"/>
    </row>
  </sheetData>
  <sheetProtection algorithmName="SHA-512" hashValue="AJoohoGva/OB6s6bR+8wgE3N/7O0rCGI5mnBbZkk2jZ9toBlvNnGReJqSkQMfCeIvmBarnC1XuUrQBBFAde38g==" saltValue="nad0tooYyld/KsXp0YQqtQ==" spinCount="100000" sheet="1" objects="1" scenarios="1"/>
  <mergeCells count="153">
    <mergeCell ref="Y51:Y52"/>
    <mergeCell ref="Z51:Z52"/>
    <mergeCell ref="B57:E57"/>
    <mergeCell ref="P59:T59"/>
    <mergeCell ref="H30:L33"/>
    <mergeCell ref="Q50:S50"/>
    <mergeCell ref="Q51:S52"/>
    <mergeCell ref="U51:U52"/>
    <mergeCell ref="V51:V52"/>
    <mergeCell ref="W51:W52"/>
    <mergeCell ref="X51:X52"/>
    <mergeCell ref="Z47:Z48"/>
    <mergeCell ref="Q48:S48"/>
    <mergeCell ref="Q49:S49"/>
    <mergeCell ref="T49:T50"/>
    <mergeCell ref="U49:U50"/>
    <mergeCell ref="V49:V50"/>
    <mergeCell ref="W49:W50"/>
    <mergeCell ref="X49:X50"/>
    <mergeCell ref="Y49:Y50"/>
    <mergeCell ref="Z49:Z50"/>
    <mergeCell ref="Z44:Z46"/>
    <mergeCell ref="Q46:S46"/>
    <mergeCell ref="Q47:S47"/>
    <mergeCell ref="T47:T48"/>
    <mergeCell ref="U47:U48"/>
    <mergeCell ref="V47:V48"/>
    <mergeCell ref="W47:W48"/>
    <mergeCell ref="X47:X48"/>
    <mergeCell ref="Y47:Y48"/>
    <mergeCell ref="Y42:Y43"/>
    <mergeCell ref="Z42:Z43"/>
    <mergeCell ref="P43:S43"/>
    <mergeCell ref="Q44:S44"/>
    <mergeCell ref="T44:T46"/>
    <mergeCell ref="U44:U46"/>
    <mergeCell ref="V44:V46"/>
    <mergeCell ref="W44:W46"/>
    <mergeCell ref="X44:X46"/>
    <mergeCell ref="Y44:Y46"/>
    <mergeCell ref="P42:S42"/>
    <mergeCell ref="T42:T43"/>
    <mergeCell ref="U42:U43"/>
    <mergeCell ref="V42:V43"/>
    <mergeCell ref="W42:W43"/>
    <mergeCell ref="X42:X43"/>
    <mergeCell ref="X40:X41"/>
    <mergeCell ref="Y40:Y41"/>
    <mergeCell ref="Z40:Z41"/>
    <mergeCell ref="D41:E41"/>
    <mergeCell ref="P41:S41"/>
    <mergeCell ref="X38:X39"/>
    <mergeCell ref="Y38:Y39"/>
    <mergeCell ref="Z38:Z39"/>
    <mergeCell ref="D39:F39"/>
    <mergeCell ref="P39:S39"/>
    <mergeCell ref="D40:F40"/>
    <mergeCell ref="P40:S40"/>
    <mergeCell ref="T40:T41"/>
    <mergeCell ref="U40:U41"/>
    <mergeCell ref="D37:G37"/>
    <mergeCell ref="P37:S37"/>
    <mergeCell ref="P38:S38"/>
    <mergeCell ref="T38:T39"/>
    <mergeCell ref="U38:U39"/>
    <mergeCell ref="V38:V39"/>
    <mergeCell ref="W38:W39"/>
    <mergeCell ref="V40:V41"/>
    <mergeCell ref="W40:W41"/>
    <mergeCell ref="P36:S36"/>
    <mergeCell ref="T36:T37"/>
    <mergeCell ref="U36:U37"/>
    <mergeCell ref="V36:V37"/>
    <mergeCell ref="W36:W37"/>
    <mergeCell ref="Z32:Z33"/>
    <mergeCell ref="P33:S33"/>
    <mergeCell ref="P34:S34"/>
    <mergeCell ref="T34:T35"/>
    <mergeCell ref="U34:U35"/>
    <mergeCell ref="V34:V35"/>
    <mergeCell ref="W34:W35"/>
    <mergeCell ref="X34:X35"/>
    <mergeCell ref="Y34:Y35"/>
    <mergeCell ref="Z34:Z35"/>
    <mergeCell ref="X36:X37"/>
    <mergeCell ref="Y36:Y37"/>
    <mergeCell ref="Z36:Z37"/>
    <mergeCell ref="D32:G32"/>
    <mergeCell ref="P32:S32"/>
    <mergeCell ref="T32:T33"/>
    <mergeCell ref="U32:U33"/>
    <mergeCell ref="V32:V33"/>
    <mergeCell ref="W32:W33"/>
    <mergeCell ref="X32:X33"/>
    <mergeCell ref="Y32:Y33"/>
    <mergeCell ref="P35:S35"/>
    <mergeCell ref="AA16:AA18"/>
    <mergeCell ref="P26:S26"/>
    <mergeCell ref="T26:T27"/>
    <mergeCell ref="U26:U27"/>
    <mergeCell ref="V26:V27"/>
    <mergeCell ref="W26:W27"/>
    <mergeCell ref="X26:X27"/>
    <mergeCell ref="B19:L28"/>
    <mergeCell ref="P19:S20"/>
    <mergeCell ref="Z19:Z20"/>
    <mergeCell ref="AA19:AA20"/>
    <mergeCell ref="T21:T22"/>
    <mergeCell ref="U21:U22"/>
    <mergeCell ref="V21:V22"/>
    <mergeCell ref="W21:W22"/>
    <mergeCell ref="X21:X22"/>
    <mergeCell ref="Y21:Y22"/>
    <mergeCell ref="Z23:Z25"/>
    <mergeCell ref="P24:S25"/>
    <mergeCell ref="T24:T25"/>
    <mergeCell ref="U24:V24"/>
    <mergeCell ref="W24:W25"/>
    <mergeCell ref="X24:Y24"/>
    <mergeCell ref="Y26:Y27"/>
    <mergeCell ref="D4:G4"/>
    <mergeCell ref="I4:L4"/>
    <mergeCell ref="R4:U4"/>
    <mergeCell ref="X4:AA4"/>
    <mergeCell ref="I5:J5"/>
    <mergeCell ref="R5:S5"/>
    <mergeCell ref="X5:Y5"/>
    <mergeCell ref="I6:J6"/>
    <mergeCell ref="X6:Y6"/>
    <mergeCell ref="D46:M46"/>
    <mergeCell ref="K40:L42"/>
    <mergeCell ref="K43:L43"/>
    <mergeCell ref="K44:L44"/>
    <mergeCell ref="Z26:Z27"/>
    <mergeCell ref="P27:S27"/>
    <mergeCell ref="P28:S28"/>
    <mergeCell ref="T28:T29"/>
    <mergeCell ref="U28:U29"/>
    <mergeCell ref="V28:V29"/>
    <mergeCell ref="Z28:Z29"/>
    <mergeCell ref="P29:S29"/>
    <mergeCell ref="P30:S30"/>
    <mergeCell ref="T30:T31"/>
    <mergeCell ref="U30:U31"/>
    <mergeCell ref="V30:V31"/>
    <mergeCell ref="W30:W31"/>
    <mergeCell ref="X30:X31"/>
    <mergeCell ref="Y30:Y31"/>
    <mergeCell ref="Z30:Z31"/>
    <mergeCell ref="P31:S31"/>
    <mergeCell ref="W28:W29"/>
    <mergeCell ref="X28:X29"/>
    <mergeCell ref="Y28:Y29"/>
  </mergeCells>
  <hyperlinks>
    <hyperlink ref="D39:F39" r:id="rId1" display="Hicks and Mason 1991"/>
    <hyperlink ref="D37:F37" r:id="rId2" display="USGS (online photo guidance)"/>
    <hyperlink ref="B57" r:id="rId3"/>
    <hyperlink ref="P59" r:id="rId4"/>
    <hyperlink ref="D46" r:id="rId5" display="(See technical summary report for more detailed instructions.)"/>
  </hyperlinks>
  <pageMargins left="0.7" right="0.7" top="0.75" bottom="0.75" header="0.3" footer="0.3"/>
  <pageSetup scale="80"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80"/>
  <sheetViews>
    <sheetView showGridLines="0" zoomScale="90" zoomScaleNormal="90" workbookViewId="0">
      <selection activeCell="F2" sqref="F2"/>
    </sheetView>
  </sheetViews>
  <sheetFormatPr defaultRowHeight="15" x14ac:dyDescent="0.25"/>
  <cols>
    <col min="1" max="1" width="1.28515625" customWidth="1"/>
    <col min="2" max="2" width="10" customWidth="1"/>
    <col min="3" max="3" width="19.140625" customWidth="1"/>
    <col min="4" max="4" width="8.42578125" customWidth="1"/>
    <col min="5" max="5" width="8.28515625" customWidth="1"/>
    <col min="6" max="7" width="8.7109375" customWidth="1"/>
    <col min="8" max="8" width="10.7109375" customWidth="1"/>
    <col min="9" max="9" width="10.140625" customWidth="1"/>
    <col min="10" max="10" width="8.85546875" customWidth="1"/>
    <col min="11" max="11" width="6.5703125" customWidth="1"/>
    <col min="12" max="12" width="4.5703125" customWidth="1"/>
    <col min="13" max="13" width="5.5703125" customWidth="1"/>
    <col min="14" max="15" width="1.140625" customWidth="1"/>
    <col min="16" max="16" width="5.140625" customWidth="1"/>
    <col min="17" max="17" width="14.7109375" customWidth="1"/>
    <col min="18" max="19" width="5.42578125" customWidth="1"/>
    <col min="20" max="20" width="11.7109375" customWidth="1"/>
    <col min="21" max="22" width="8.140625" customWidth="1"/>
    <col min="23" max="23" width="9.5703125" customWidth="1"/>
    <col min="24" max="24" width="10.5703125" customWidth="1"/>
    <col min="25" max="25" width="13.5703125" customWidth="1"/>
    <col min="26" max="26" width="8.28515625" customWidth="1"/>
    <col min="27" max="27" width="9.140625" customWidth="1"/>
    <col min="28" max="29" width="1" customWidth="1"/>
  </cols>
  <sheetData>
    <row r="1" spans="2:35" ht="6" customHeight="1" x14ac:dyDescent="0.25"/>
    <row r="2" spans="2:35" ht="17.25" customHeight="1" x14ac:dyDescent="0.3">
      <c r="B2" s="10" t="s">
        <v>146</v>
      </c>
      <c r="M2" s="1" t="s">
        <v>20</v>
      </c>
      <c r="P2" s="10" t="s">
        <v>147</v>
      </c>
      <c r="AA2" s="1" t="s">
        <v>8</v>
      </c>
      <c r="AH2" s="2" t="s">
        <v>2</v>
      </c>
      <c r="AI2" s="2" t="s">
        <v>3</v>
      </c>
    </row>
    <row r="3" spans="2:35" ht="5.25" customHeight="1" x14ac:dyDescent="0.25">
      <c r="C3" s="5"/>
      <c r="D3" s="5"/>
      <c r="E3" s="5"/>
    </row>
    <row r="4" spans="2:35" x14ac:dyDescent="0.25">
      <c r="B4" s="17"/>
      <c r="C4" s="4" t="s">
        <v>90</v>
      </c>
      <c r="D4" s="115"/>
      <c r="E4" s="115"/>
      <c r="F4" s="115"/>
      <c r="G4" s="115"/>
      <c r="H4" s="4" t="s">
        <v>4</v>
      </c>
      <c r="I4" s="115"/>
      <c r="J4" s="115"/>
      <c r="K4" s="115"/>
      <c r="L4" s="115"/>
      <c r="Q4" s="72" t="s">
        <v>90</v>
      </c>
      <c r="R4" s="116" t="str">
        <f>IF(D4&gt;0,D4,"----")</f>
        <v>----</v>
      </c>
      <c r="S4" s="116"/>
      <c r="T4" s="116"/>
      <c r="U4" s="116"/>
      <c r="V4" s="4"/>
      <c r="W4" s="4" t="s">
        <v>4</v>
      </c>
      <c r="X4" s="117" t="str">
        <f>IF(I4&gt;0,I4,"----")</f>
        <v>----</v>
      </c>
      <c r="Y4" s="117"/>
      <c r="Z4" s="117"/>
      <c r="AA4" s="117"/>
      <c r="AG4" s="1" t="s">
        <v>0</v>
      </c>
      <c r="AH4" s="1" t="str">
        <f>IF(OR(K43="y",K43="Y"),I43,"----")</f>
        <v>----</v>
      </c>
      <c r="AI4" s="28" t="str">
        <f t="shared" ref="AI4:AI5" si="0">IF(AH4&lt;&gt;"----",IF(AH4&gt;0,(8*9.81*AH4^2)/$S$9^(1/3),"----"),"----")</f>
        <v>----</v>
      </c>
    </row>
    <row r="5" spans="2:35" x14ac:dyDescent="0.25">
      <c r="C5" s="4" t="s">
        <v>99</v>
      </c>
      <c r="D5" s="80"/>
      <c r="E5" s="19"/>
      <c r="H5" s="4" t="s">
        <v>5</v>
      </c>
      <c r="I5" s="118"/>
      <c r="J5" s="118"/>
      <c r="K5" s="18"/>
      <c r="L5" s="18"/>
      <c r="Q5" s="72" t="s">
        <v>100</v>
      </c>
      <c r="R5" s="119" t="str">
        <f>IF(D5&gt;0,D5,"----")</f>
        <v>----</v>
      </c>
      <c r="S5" s="119"/>
      <c r="V5" s="4"/>
      <c r="W5" s="4" t="s">
        <v>5</v>
      </c>
      <c r="X5" s="120" t="str">
        <f>IF(I5&gt;0,I5,"----")</f>
        <v>----</v>
      </c>
      <c r="Y5" s="120"/>
      <c r="AG5" s="1" t="s">
        <v>1</v>
      </c>
      <c r="AH5" s="1" t="str">
        <f>IF(OR(K44="y",K44="Y"),I44,"----")</f>
        <v>----</v>
      </c>
      <c r="AI5" s="28" t="str">
        <f t="shared" si="0"/>
        <v>----</v>
      </c>
    </row>
    <row r="6" spans="2:35" ht="15" customHeight="1" x14ac:dyDescent="0.25">
      <c r="C6" s="4"/>
      <c r="D6" s="22"/>
      <c r="E6" s="19"/>
      <c r="H6" s="4" t="s">
        <v>118</v>
      </c>
      <c r="I6" s="115"/>
      <c r="J6" s="115"/>
      <c r="K6" s="18"/>
      <c r="L6" s="18"/>
      <c r="P6" s="78"/>
      <c r="Q6" s="15"/>
      <c r="R6" s="14"/>
      <c r="S6" s="11"/>
      <c r="V6" s="4"/>
      <c r="W6" s="4" t="s">
        <v>118</v>
      </c>
      <c r="X6" s="117" t="str">
        <f>IF(I6&gt;0,I6,"----")</f>
        <v>----</v>
      </c>
      <c r="Y6" s="117"/>
      <c r="AG6" s="1" t="s">
        <v>45</v>
      </c>
      <c r="AH6" s="28" t="str">
        <f>IF(OR(AA19="y",AA19="Y"),Z19,"----")</f>
        <v>----</v>
      </c>
      <c r="AI6" s="28" t="str">
        <f>IF(AH6&lt;&gt;"----",IF(AH6&gt;0,(8*9.81*AH6^2)/$S$9^(1/3),"----"),"----")</f>
        <v>----</v>
      </c>
    </row>
    <row r="7" spans="2:35" ht="6" customHeight="1" x14ac:dyDescent="0.25">
      <c r="C7" s="75"/>
      <c r="D7" s="22"/>
      <c r="E7" s="19"/>
      <c r="H7" s="75"/>
      <c r="I7" s="74"/>
      <c r="J7" s="74"/>
      <c r="K7" s="18"/>
      <c r="L7" s="18"/>
      <c r="P7" s="78"/>
      <c r="Q7" s="15"/>
      <c r="R7" s="14"/>
      <c r="S7" s="74"/>
      <c r="V7" s="75"/>
      <c r="W7" s="75"/>
      <c r="X7" s="74"/>
      <c r="Y7" s="74"/>
      <c r="AG7" s="1"/>
      <c r="AH7" s="28"/>
      <c r="AI7" s="28"/>
    </row>
    <row r="8" spans="2:35" ht="15" customHeight="1" x14ac:dyDescent="0.35">
      <c r="C8" s="4" t="s">
        <v>93</v>
      </c>
      <c r="D8" s="81"/>
      <c r="E8" s="81"/>
      <c r="F8" s="49"/>
      <c r="G8" s="4" t="s">
        <v>98</v>
      </c>
      <c r="H8" s="82"/>
      <c r="K8" s="11"/>
      <c r="L8" s="11"/>
      <c r="P8" s="78"/>
      <c r="Q8" s="75" t="s">
        <v>119</v>
      </c>
      <c r="R8" s="13" t="str">
        <f>IF(D8&gt;0,D8/1000,"----")</f>
        <v>----</v>
      </c>
      <c r="S8" s="13" t="str">
        <f>IF(E8&gt;0,E8/1000,"----")</f>
        <v>----</v>
      </c>
      <c r="T8" s="50" t="str">
        <f>IF(H8&gt;0,H8/1000,"----")</f>
        <v>----</v>
      </c>
      <c r="V8" s="4"/>
      <c r="X8" s="11"/>
      <c r="Y8" s="11"/>
      <c r="AG8" s="1" t="s">
        <v>41</v>
      </c>
      <c r="AH8" s="28" t="str">
        <f>IF(OR(Z26="y",Z26="Y"),U26,"----")</f>
        <v>----</v>
      </c>
      <c r="AI8" s="28" t="str">
        <f>IF(OR(Z26="y",Z26="Y"),V26,"----")</f>
        <v>----</v>
      </c>
    </row>
    <row r="9" spans="2:35" ht="15" customHeight="1" x14ac:dyDescent="0.25">
      <c r="C9" s="4" t="s">
        <v>94</v>
      </c>
      <c r="D9" s="83"/>
      <c r="E9" s="20"/>
      <c r="H9" s="4"/>
      <c r="I9" s="11"/>
      <c r="J9" s="11"/>
      <c r="K9" s="11"/>
      <c r="L9" s="11"/>
      <c r="Q9" s="4" t="s">
        <v>101</v>
      </c>
      <c r="R9" s="21" t="str">
        <f>IF(D9&gt;0,D9,"----")</f>
        <v>----</v>
      </c>
      <c r="S9" s="21" t="str">
        <f>IF(R9&lt;&gt;"----",R9/3.2808399,"----")</f>
        <v>----</v>
      </c>
      <c r="U9" s="36"/>
      <c r="V9" s="51"/>
      <c r="W9" s="42"/>
      <c r="X9" s="37" t="s">
        <v>27</v>
      </c>
      <c r="Y9" s="38" t="str">
        <f>IF(AH19&gt;0,AVERAGE(AH4:AH18),"----")</f>
        <v>----</v>
      </c>
      <c r="AG9" s="1" t="s">
        <v>48</v>
      </c>
      <c r="AH9" s="28" t="str">
        <f>IF(OR(Z28="y",Z28="Y"),U28,"----")</f>
        <v>----</v>
      </c>
      <c r="AI9" s="28" t="str">
        <f>IF(OR(Z28="y",Z28="Y"),V28,"----")</f>
        <v>----</v>
      </c>
    </row>
    <row r="10" spans="2:35" ht="18" customHeight="1" x14ac:dyDescent="0.25">
      <c r="C10" s="12" t="s">
        <v>95</v>
      </c>
      <c r="D10" s="83"/>
      <c r="E10" s="20"/>
      <c r="H10" s="4"/>
      <c r="I10" s="11"/>
      <c r="J10" s="11"/>
      <c r="K10" s="11"/>
      <c r="L10" s="11"/>
      <c r="Q10" s="4" t="s">
        <v>102</v>
      </c>
      <c r="R10" s="21" t="str">
        <f>IF(D10&gt;0,D10,"----")</f>
        <v>----</v>
      </c>
      <c r="S10" s="21" t="str">
        <f>IF(R10&lt;&gt;"----",R10/3.2808399,"----")</f>
        <v>----</v>
      </c>
      <c r="U10" s="43"/>
      <c r="V10" s="30"/>
      <c r="W10" s="29"/>
      <c r="X10" s="41" t="s">
        <v>26</v>
      </c>
      <c r="Y10" s="44" t="str">
        <f>IF(AND(AH19&gt;0,S9&lt;&gt;"----"),AVERAGE(AI4:AI18),"----")</f>
        <v>----</v>
      </c>
      <c r="AG10" s="1" t="s">
        <v>68</v>
      </c>
      <c r="AH10" s="28" t="str">
        <f>IF(OR(Z30="y",Z30="Y"),U30,"----")</f>
        <v>----</v>
      </c>
      <c r="AI10" s="28" t="str">
        <f>IF(OR(Z30="y",Z30="Y"),V30,"----")</f>
        <v>----</v>
      </c>
    </row>
    <row r="11" spans="2:35" ht="18" customHeight="1" x14ac:dyDescent="0.35">
      <c r="C11" s="12" t="s">
        <v>96</v>
      </c>
      <c r="D11" s="83"/>
      <c r="E11" s="20"/>
      <c r="H11" s="4"/>
      <c r="I11" s="11"/>
      <c r="J11" s="11"/>
      <c r="K11" s="11"/>
      <c r="L11" s="11"/>
      <c r="Q11" s="12" t="s">
        <v>103</v>
      </c>
      <c r="R11" s="21" t="str">
        <f>IF(D11&gt;0,D11,"----")</f>
        <v>----</v>
      </c>
      <c r="S11" s="21" t="str">
        <f>IF(R11&lt;&gt;"----",R11/3.2808399,"----")</f>
        <v>----</v>
      </c>
      <c r="U11" s="43"/>
      <c r="V11" s="29"/>
      <c r="W11" s="29"/>
      <c r="X11" s="29"/>
      <c r="Y11" s="46"/>
      <c r="AG11" s="1" t="s">
        <v>29</v>
      </c>
      <c r="AH11" s="28" t="str">
        <f>IF(OR(Z32="y",Z32="Y"),U32,"----")</f>
        <v>----</v>
      </c>
      <c r="AI11" s="28" t="str">
        <f>IF(OR(Z32="y",Z32="Y"),V32,"----")</f>
        <v>----</v>
      </c>
    </row>
    <row r="12" spans="2:35" ht="18" customHeight="1" x14ac:dyDescent="0.35">
      <c r="C12" s="12" t="s">
        <v>97</v>
      </c>
      <c r="D12" s="83"/>
      <c r="E12" s="11"/>
      <c r="H12" s="4"/>
      <c r="I12" s="11"/>
      <c r="J12" s="11"/>
      <c r="K12" s="11"/>
      <c r="L12" s="11"/>
      <c r="Q12" s="12" t="s">
        <v>104</v>
      </c>
      <c r="R12" s="21" t="str">
        <f>IF(D12&gt;0,D12,"----")</f>
        <v>----</v>
      </c>
      <c r="S12" s="21" t="str">
        <f>IF(R12&lt;&gt;"----",R12/3.2808399,"----")</f>
        <v>----</v>
      </c>
      <c r="U12" s="43"/>
      <c r="V12" s="30"/>
      <c r="W12" s="29"/>
      <c r="X12" s="41" t="s">
        <v>76</v>
      </c>
      <c r="Y12" s="44" t="str">
        <f>IF(AH20&gt;0,AVERAGE(AH8:AH18),"----")</f>
        <v>----</v>
      </c>
      <c r="AG12" s="1" t="s">
        <v>30</v>
      </c>
      <c r="AH12" s="28" t="str">
        <f>IF(OR(Z34="y",Z34="Y"),U34,"----")</f>
        <v>----</v>
      </c>
      <c r="AI12" s="28" t="str">
        <f>IF(OR(Z34="y",Z34="Y"),V34,"----")</f>
        <v>----</v>
      </c>
    </row>
    <row r="13" spans="2:35" ht="18" customHeight="1" x14ac:dyDescent="0.25">
      <c r="C13" s="12" t="s">
        <v>75</v>
      </c>
      <c r="D13" s="84"/>
      <c r="E13" s="11"/>
      <c r="H13" s="4"/>
      <c r="I13" s="11"/>
      <c r="J13" s="11"/>
      <c r="K13" s="11"/>
      <c r="L13" s="11"/>
      <c r="U13" s="43"/>
      <c r="V13" s="30"/>
      <c r="W13" s="29"/>
      <c r="X13" s="41" t="s">
        <v>77</v>
      </c>
      <c r="Y13" s="44" t="str">
        <f>IF(AH20&gt;0,AVERAGE(AI8:AI18),"----")</f>
        <v>----</v>
      </c>
      <c r="AG13" s="1" t="s">
        <v>31</v>
      </c>
      <c r="AH13" s="28" t="str">
        <f>IF(OR(Z36="y",Z36="Y"),U36,"----")</f>
        <v>----</v>
      </c>
      <c r="AI13" s="28" t="str">
        <f>IF(OR(Z36="y",Z36="Y"),V36,"----")</f>
        <v>----</v>
      </c>
    </row>
    <row r="14" spans="2:35" ht="15" customHeight="1" x14ac:dyDescent="0.25">
      <c r="U14" s="45"/>
      <c r="V14" s="29"/>
      <c r="W14" s="29"/>
      <c r="X14" s="29"/>
      <c r="Y14" s="46"/>
      <c r="AG14" s="1" t="s">
        <v>43</v>
      </c>
      <c r="AH14" s="28" t="str">
        <f>IF(OR(Z38="y",Z38="Y"),U38,"----")</f>
        <v>----</v>
      </c>
      <c r="AI14" s="28" t="str">
        <f>IF(OR(Z38="y",Z38="Y"),V38,"----")</f>
        <v>----</v>
      </c>
    </row>
    <row r="15" spans="2:35" x14ac:dyDescent="0.25">
      <c r="U15" s="45"/>
      <c r="V15" s="29"/>
      <c r="W15" s="29"/>
      <c r="X15" s="41" t="s">
        <v>42</v>
      </c>
      <c r="Y15" s="44" t="str">
        <f>IF(Z19&gt;0,Z19,"----")</f>
        <v>----</v>
      </c>
      <c r="AG15" s="1" t="s">
        <v>44</v>
      </c>
      <c r="AH15" s="28" t="str">
        <f>IF(OR(Z40="y",Z40="Y"),U40,"----")</f>
        <v>----</v>
      </c>
      <c r="AI15" s="28" t="str">
        <f>IF(OR(Z40="y",Z40="Y"),V40,"----")</f>
        <v>----</v>
      </c>
    </row>
    <row r="16" spans="2:35" ht="15" customHeight="1" x14ac:dyDescent="0.25">
      <c r="T16" s="79" t="s">
        <v>120</v>
      </c>
      <c r="U16" s="47"/>
      <c r="V16" s="48"/>
      <c r="W16" s="48"/>
      <c r="X16" s="39" t="s">
        <v>26</v>
      </c>
      <c r="Y16" s="40" t="str">
        <f>IF(AND(Z19&gt;0,S9&lt;&gt;"----"),AI6,"----")</f>
        <v>----</v>
      </c>
      <c r="AA16" s="121" t="s">
        <v>16</v>
      </c>
      <c r="AG16" s="1" t="s">
        <v>34</v>
      </c>
      <c r="AH16" s="28" t="str">
        <f>IF(OR(Z42="y",Z42="Y"),U42,"----")</f>
        <v>----</v>
      </c>
      <c r="AI16" s="28" t="str">
        <f>IF(OR(Z42="y",Z42="Y"),V42,"----")</f>
        <v>----</v>
      </c>
    </row>
    <row r="17" spans="2:37" ht="15" customHeight="1" x14ac:dyDescent="0.25">
      <c r="AA17" s="121"/>
      <c r="AG17" s="1"/>
      <c r="AH17" s="1"/>
      <c r="AI17" s="1"/>
    </row>
    <row r="18" spans="2:37" x14ac:dyDescent="0.25">
      <c r="B18" s="8"/>
      <c r="C18" s="8"/>
      <c r="D18" s="8"/>
      <c r="E18" s="8"/>
      <c r="F18" s="8"/>
      <c r="G18" s="8"/>
      <c r="R18" s="4" t="s">
        <v>12</v>
      </c>
      <c r="U18" s="71"/>
      <c r="V18" s="71"/>
      <c r="W18" s="71"/>
      <c r="X18" s="71"/>
      <c r="Y18" s="71"/>
      <c r="Z18" s="23" t="s">
        <v>18</v>
      </c>
      <c r="AA18" s="121"/>
      <c r="AG18" s="1"/>
      <c r="AH18" s="1"/>
      <c r="AI18" s="1"/>
    </row>
    <row r="19" spans="2:37" ht="15" customHeight="1" x14ac:dyDescent="0.35">
      <c r="B19" s="128" t="s">
        <v>91</v>
      </c>
      <c r="C19" s="128"/>
      <c r="D19" s="128"/>
      <c r="E19" s="128"/>
      <c r="F19" s="128"/>
      <c r="G19" s="128"/>
      <c r="H19" s="128"/>
      <c r="I19" s="128"/>
      <c r="J19" s="128"/>
      <c r="K19" s="128"/>
      <c r="L19" s="128"/>
      <c r="P19" s="129" t="s">
        <v>74</v>
      </c>
      <c r="Q19" s="129"/>
      <c r="R19" s="129"/>
      <c r="S19" s="129"/>
      <c r="T19" s="24" t="s">
        <v>113</v>
      </c>
      <c r="U19" s="73" t="s">
        <v>114</v>
      </c>
      <c r="V19" s="73" t="s">
        <v>115</v>
      </c>
      <c r="W19" s="73" t="s">
        <v>116</v>
      </c>
      <c r="X19" s="73" t="s">
        <v>117</v>
      </c>
      <c r="Y19" s="73" t="s">
        <v>19</v>
      </c>
      <c r="Z19" s="130" t="str">
        <f>IF(T20&gt;0,(T20+U20+V20+W20+X20)*Y20,"----")</f>
        <v>----</v>
      </c>
      <c r="AA19" s="110"/>
      <c r="AG19" s="1"/>
      <c r="AH19" s="1">
        <f>SUM(AH4:AH18)</f>
        <v>0</v>
      </c>
      <c r="AI19" s="1"/>
    </row>
    <row r="20" spans="2:37" x14ac:dyDescent="0.25">
      <c r="B20" s="128"/>
      <c r="C20" s="128"/>
      <c r="D20" s="128"/>
      <c r="E20" s="128"/>
      <c r="F20" s="128"/>
      <c r="G20" s="128"/>
      <c r="H20" s="128"/>
      <c r="I20" s="128"/>
      <c r="J20" s="128"/>
      <c r="K20" s="128"/>
      <c r="L20" s="128"/>
      <c r="P20" s="129"/>
      <c r="Q20" s="129"/>
      <c r="R20" s="129"/>
      <c r="S20" s="129"/>
      <c r="T20" s="85"/>
      <c r="U20" s="85"/>
      <c r="V20" s="85"/>
      <c r="W20" s="85"/>
      <c r="X20" s="85"/>
      <c r="Y20" s="85"/>
      <c r="Z20" s="130"/>
      <c r="AA20" s="110"/>
      <c r="AH20" s="1">
        <f>SUM(AH8:AH18)</f>
        <v>0</v>
      </c>
      <c r="AI20" s="1"/>
    </row>
    <row r="21" spans="2:37" x14ac:dyDescent="0.25">
      <c r="B21" s="128"/>
      <c r="C21" s="128"/>
      <c r="D21" s="128"/>
      <c r="E21" s="128"/>
      <c r="F21" s="128"/>
      <c r="G21" s="128"/>
      <c r="H21" s="128"/>
      <c r="I21" s="128"/>
      <c r="J21" s="128"/>
      <c r="K21" s="128"/>
      <c r="L21" s="128"/>
      <c r="T21" s="131" t="s">
        <v>84</v>
      </c>
      <c r="U21" s="132" t="s">
        <v>88</v>
      </c>
      <c r="V21" s="132" t="s">
        <v>85</v>
      </c>
      <c r="W21" s="132" t="s">
        <v>86</v>
      </c>
      <c r="X21" s="132" t="s">
        <v>87</v>
      </c>
      <c r="Y21" s="132" t="s">
        <v>89</v>
      </c>
      <c r="AH21" s="1"/>
      <c r="AI21" s="1"/>
    </row>
    <row r="22" spans="2:37" x14ac:dyDescent="0.25">
      <c r="B22" s="128"/>
      <c r="C22" s="128"/>
      <c r="D22" s="128"/>
      <c r="E22" s="128"/>
      <c r="F22" s="128"/>
      <c r="G22" s="128"/>
      <c r="H22" s="128"/>
      <c r="I22" s="128"/>
      <c r="J22" s="128"/>
      <c r="K22" s="128"/>
      <c r="L22" s="128"/>
      <c r="S22" s="15"/>
      <c r="T22" s="131"/>
      <c r="U22" s="132"/>
      <c r="V22" s="132"/>
      <c r="W22" s="132"/>
      <c r="X22" s="132"/>
      <c r="Y22" s="132"/>
      <c r="AH22" s="1"/>
      <c r="AI22" s="1"/>
    </row>
    <row r="23" spans="2:37" ht="15" customHeight="1" x14ac:dyDescent="0.25">
      <c r="B23" s="128"/>
      <c r="C23" s="128"/>
      <c r="D23" s="128"/>
      <c r="E23" s="128"/>
      <c r="F23" s="128"/>
      <c r="G23" s="128"/>
      <c r="H23" s="128"/>
      <c r="I23" s="128"/>
      <c r="J23" s="128"/>
      <c r="K23" s="128"/>
      <c r="L23" s="128"/>
      <c r="Q23" s="29"/>
      <c r="R23" s="30" t="s">
        <v>13</v>
      </c>
      <c r="S23" s="29"/>
      <c r="T23" s="29"/>
      <c r="U23" s="31"/>
      <c r="V23" s="31"/>
      <c r="W23" s="31"/>
      <c r="X23" s="31"/>
      <c r="Y23" s="33"/>
      <c r="Z23" s="133" t="s">
        <v>16</v>
      </c>
      <c r="AH23" s="1"/>
      <c r="AI23" s="1"/>
    </row>
    <row r="24" spans="2:37" ht="15" customHeight="1" x14ac:dyDescent="0.25">
      <c r="B24" s="128"/>
      <c r="C24" s="128"/>
      <c r="D24" s="128"/>
      <c r="E24" s="128"/>
      <c r="F24" s="128"/>
      <c r="G24" s="128"/>
      <c r="H24" s="128"/>
      <c r="I24" s="128"/>
      <c r="J24" s="128"/>
      <c r="K24" s="128"/>
      <c r="L24" s="128"/>
      <c r="P24" s="133" t="s">
        <v>35</v>
      </c>
      <c r="Q24" s="133"/>
      <c r="R24" s="133"/>
      <c r="S24" s="133"/>
      <c r="T24" s="135" t="s">
        <v>78</v>
      </c>
      <c r="U24" s="137" t="s">
        <v>18</v>
      </c>
      <c r="V24" s="137"/>
      <c r="W24" s="133" t="s">
        <v>124</v>
      </c>
      <c r="X24" s="137" t="s">
        <v>121</v>
      </c>
      <c r="Y24" s="137"/>
      <c r="Z24" s="133"/>
      <c r="AI24" s="1"/>
      <c r="AJ24" s="1"/>
      <c r="AK24" s="1"/>
    </row>
    <row r="25" spans="2:37" ht="15" customHeight="1" x14ac:dyDescent="0.25">
      <c r="B25" s="128"/>
      <c r="C25" s="128"/>
      <c r="D25" s="128"/>
      <c r="E25" s="128"/>
      <c r="F25" s="128"/>
      <c r="G25" s="128"/>
      <c r="H25" s="128"/>
      <c r="I25" s="128"/>
      <c r="J25" s="128"/>
      <c r="K25" s="128"/>
      <c r="L25" s="128"/>
      <c r="P25" s="134"/>
      <c r="Q25" s="134"/>
      <c r="R25" s="134"/>
      <c r="S25" s="134"/>
      <c r="T25" s="136"/>
      <c r="U25" s="35" t="s">
        <v>2</v>
      </c>
      <c r="V25" s="35" t="s">
        <v>3</v>
      </c>
      <c r="W25" s="134"/>
      <c r="X25" s="32" t="s">
        <v>24</v>
      </c>
      <c r="Y25" s="32" t="s">
        <v>79</v>
      </c>
      <c r="Z25" s="134"/>
      <c r="AK25" s="1"/>
    </row>
    <row r="26" spans="2:37" x14ac:dyDescent="0.25">
      <c r="B26" s="128"/>
      <c r="C26" s="128"/>
      <c r="D26" s="128"/>
      <c r="E26" s="128"/>
      <c r="F26" s="128"/>
      <c r="G26" s="128"/>
      <c r="H26" s="128"/>
      <c r="I26" s="128"/>
      <c r="J26" s="128"/>
      <c r="K26" s="128"/>
      <c r="L26" s="128"/>
      <c r="P26" s="122" t="s">
        <v>41</v>
      </c>
      <c r="Q26" s="122"/>
      <c r="R26" s="122"/>
      <c r="S26" s="122"/>
      <c r="T26" s="123" t="str">
        <f>IF(AND(S11&lt;&gt;"----",S12&lt;&gt;"----"),S12/S11,"----")</f>
        <v>----</v>
      </c>
      <c r="U26" s="114" t="str">
        <f>IF(AND(S11&lt;&gt;"----", S12&lt;&gt;"----"),IF(AND(R5&gt;0.0199,R5&lt;0.2001),IF(AND(T26&gt;0.25,T26&lt;12),0.41*(T26)^-0.69,"----"),"----"),"----")</f>
        <v>----</v>
      </c>
      <c r="V26" s="125" t="str">
        <f>IF(AND(S11&lt;&gt;"----", S12&lt;&gt;"----"),IF(AND(R5&gt;0.0199,R5&lt;0.2001),IF(AND(T26&gt;0.25,T26&lt;12),29*T26^-1.56,"----"),"----"),"----")</f>
        <v>----</v>
      </c>
      <c r="W26" s="126">
        <v>78</v>
      </c>
      <c r="X26" s="127" t="s">
        <v>81</v>
      </c>
      <c r="Y26" s="138" t="s">
        <v>105</v>
      </c>
      <c r="Z26" s="110"/>
      <c r="AK26" s="1"/>
    </row>
    <row r="27" spans="2:37" ht="17.25" customHeight="1" x14ac:dyDescent="0.25">
      <c r="B27" s="128"/>
      <c r="C27" s="128"/>
      <c r="D27" s="128"/>
      <c r="E27" s="128"/>
      <c r="F27" s="128"/>
      <c r="G27" s="128"/>
      <c r="H27" s="128"/>
      <c r="I27" s="128"/>
      <c r="J27" s="128"/>
      <c r="K27" s="128"/>
      <c r="L27" s="128"/>
      <c r="P27" s="111" t="s">
        <v>145</v>
      </c>
      <c r="Q27" s="111"/>
      <c r="R27" s="111"/>
      <c r="S27" s="111"/>
      <c r="T27" s="124"/>
      <c r="U27" s="114"/>
      <c r="V27" s="125"/>
      <c r="W27" s="126"/>
      <c r="X27" s="127"/>
      <c r="Y27" s="127"/>
      <c r="Z27" s="110"/>
      <c r="AK27" s="1"/>
    </row>
    <row r="28" spans="2:37" ht="15" customHeight="1" x14ac:dyDescent="0.25">
      <c r="B28" s="128"/>
      <c r="C28" s="128"/>
      <c r="D28" s="128"/>
      <c r="E28" s="128"/>
      <c r="F28" s="128"/>
      <c r="G28" s="128"/>
      <c r="H28" s="128"/>
      <c r="I28" s="128"/>
      <c r="J28" s="128"/>
      <c r="K28" s="128"/>
      <c r="L28" s="128"/>
      <c r="P28" s="112" t="s">
        <v>48</v>
      </c>
      <c r="Q28" s="112"/>
      <c r="R28" s="112"/>
      <c r="S28" s="112"/>
      <c r="T28" s="113" t="str">
        <f>IF(AND(S8&lt;&gt;"----",S10&lt;&gt;"----"),S10/S8,"----")</f>
        <v>----</v>
      </c>
      <c r="U28" s="114" t="str">
        <f>IF(AND(V28&lt;&gt;"----",S9&lt;&gt;"----"),(S9^(1/3)*V28/(8*9.81))^0.5,"----")</f>
        <v>----</v>
      </c>
      <c r="V28" s="114" t="str">
        <f>IF(AND(S8&lt;&gt;"----", S10&lt;&gt;"----"),IF(R5&lt;0.02999,IF(AND(R5&gt;0.00004,R5&lt;0.195),IF(AND(T28&gt;0.18,T28&lt;100),8/(4.416*(T28)^1.904*(1+(S10/(1.283*S8))^1.618)^-1.083)^2,"----"),"----"),"----"),"----")</f>
        <v>----</v>
      </c>
      <c r="W28" s="126">
        <v>2890</v>
      </c>
      <c r="X28" s="127" t="s">
        <v>122</v>
      </c>
      <c r="Y28" s="127" t="s">
        <v>106</v>
      </c>
      <c r="Z28" s="110"/>
      <c r="AK28" s="1"/>
    </row>
    <row r="29" spans="2:37" ht="17.25" customHeight="1" x14ac:dyDescent="0.25">
      <c r="B29" s="8"/>
      <c r="C29" s="9" t="s">
        <v>7</v>
      </c>
      <c r="D29" s="8"/>
      <c r="E29" s="8"/>
      <c r="F29" s="8"/>
      <c r="G29" s="8"/>
      <c r="P29" s="139"/>
      <c r="Q29" s="139"/>
      <c r="R29" s="139"/>
      <c r="S29" s="139"/>
      <c r="T29" s="113"/>
      <c r="U29" s="114"/>
      <c r="V29" s="114"/>
      <c r="W29" s="126"/>
      <c r="X29" s="127"/>
      <c r="Y29" s="127"/>
      <c r="Z29" s="110"/>
      <c r="AK29" s="1"/>
    </row>
    <row r="30" spans="2:37" ht="15" customHeight="1" x14ac:dyDescent="0.25">
      <c r="B30" s="8"/>
      <c r="C30" s="16" t="s">
        <v>14</v>
      </c>
      <c r="D30" s="15" t="s">
        <v>69</v>
      </c>
      <c r="E30" s="15"/>
      <c r="F30" s="15"/>
      <c r="G30" s="15"/>
      <c r="H30" s="148" t="s">
        <v>144</v>
      </c>
      <c r="I30" s="148"/>
      <c r="J30" s="148"/>
      <c r="K30" s="148"/>
      <c r="L30" s="148"/>
      <c r="P30" s="140" t="s">
        <v>67</v>
      </c>
      <c r="Q30" s="140"/>
      <c r="R30" s="140"/>
      <c r="S30" s="140"/>
      <c r="T30" s="141" t="str">
        <f>IF(AND(S10&lt;&gt;"----",S11&lt;&gt;"----"),S10/S11,"----")</f>
        <v>----</v>
      </c>
      <c r="U30" s="114" t="str">
        <f>IF(AND(V30&lt;&gt;"----",S9&lt;&gt;"----"),(S9^(1/3)*V30/(8*9.81))^0.5,"----")</f>
        <v>----</v>
      </c>
      <c r="V30" s="125" t="str">
        <f>IF(AND(S10&lt;&gt;"----", S11&lt;&gt;"----"),IF(AND(R5&gt;0.0199,R5&lt;0.1001),IF(AND(T30&gt;1.1999,T30&lt;12),8/(0.91*T30)^2,"----"),"----"),"----")</f>
        <v>----</v>
      </c>
      <c r="W30" s="126">
        <v>94</v>
      </c>
      <c r="X30" s="127" t="s">
        <v>80</v>
      </c>
      <c r="Y30" s="138" t="s">
        <v>107</v>
      </c>
      <c r="Z30" s="110"/>
      <c r="AK30" s="1"/>
    </row>
    <row r="31" spans="2:37" x14ac:dyDescent="0.25">
      <c r="B31" s="8"/>
      <c r="C31" s="8"/>
      <c r="D31" s="15" t="s">
        <v>131</v>
      </c>
      <c r="E31" s="15"/>
      <c r="F31" s="15"/>
      <c r="G31" s="15"/>
      <c r="H31" s="148"/>
      <c r="I31" s="148"/>
      <c r="J31" s="148"/>
      <c r="K31" s="148"/>
      <c r="L31" s="148"/>
      <c r="P31" s="139"/>
      <c r="Q31" s="139"/>
      <c r="R31" s="139"/>
      <c r="S31" s="139"/>
      <c r="T31" s="141"/>
      <c r="U31" s="114"/>
      <c r="V31" s="125"/>
      <c r="W31" s="126"/>
      <c r="X31" s="127"/>
      <c r="Y31" s="127"/>
      <c r="Z31" s="110"/>
      <c r="AK31" s="1"/>
    </row>
    <row r="32" spans="2:37" ht="15" customHeight="1" x14ac:dyDescent="0.25">
      <c r="C32" s="8"/>
      <c r="D32" s="142" t="s">
        <v>132</v>
      </c>
      <c r="E32" s="142"/>
      <c r="F32" s="142"/>
      <c r="G32" s="142"/>
      <c r="H32" s="148"/>
      <c r="I32" s="148"/>
      <c r="J32" s="148"/>
      <c r="K32" s="148"/>
      <c r="L32" s="148"/>
      <c r="P32" s="140" t="s">
        <v>49</v>
      </c>
      <c r="Q32" s="140"/>
      <c r="R32" s="140"/>
      <c r="S32" s="140"/>
      <c r="T32" s="113" t="str">
        <f>IF(AND(T8&lt;&gt;"----",S9&lt;&gt;"----"),S9/T8,"----")</f>
        <v>----</v>
      </c>
      <c r="U32" s="114" t="str">
        <f>IF(AND(V32&lt;&gt;"----",S9&lt;&gt;"----"),(S9^(1/3)*V32/(8*9.81))^0.5,"----")</f>
        <v>----</v>
      </c>
      <c r="V32" s="114" t="str">
        <f>IF(AND(T8&lt;&gt;"----", S9&lt;&gt;"----"),IF(OR(R5&lt;0.02999,OR(D13="n",D13="N")),IF(AND(R5&gt;0.02699,R5&lt;0.1841),IF(AND(T32&gt;0.099,T32&lt;1.4),1/(1.48*T32^1.8)^2,"----"),"----"),"----"),"----")</f>
        <v>----</v>
      </c>
      <c r="W32" s="126">
        <v>81</v>
      </c>
      <c r="X32" s="127" t="s">
        <v>39</v>
      </c>
      <c r="Y32" s="127" t="s">
        <v>108</v>
      </c>
      <c r="Z32" s="110"/>
      <c r="AK32" s="1"/>
    </row>
    <row r="33" spans="2:37" ht="15" customHeight="1" x14ac:dyDescent="0.25">
      <c r="H33" s="148"/>
      <c r="I33" s="148"/>
      <c r="J33" s="148"/>
      <c r="K33" s="148"/>
      <c r="L33" s="148"/>
      <c r="P33" s="143" t="s">
        <v>40</v>
      </c>
      <c r="Q33" s="143"/>
      <c r="R33" s="143"/>
      <c r="S33" s="143"/>
      <c r="T33" s="113"/>
      <c r="U33" s="114"/>
      <c r="V33" s="114"/>
      <c r="W33" s="126"/>
      <c r="X33" s="127"/>
      <c r="Y33" s="127"/>
      <c r="Z33" s="110"/>
      <c r="AK33" s="1"/>
    </row>
    <row r="34" spans="2:37" ht="15" customHeight="1" x14ac:dyDescent="0.25">
      <c r="H34" s="96"/>
      <c r="I34" s="96"/>
      <c r="J34" s="96"/>
      <c r="K34" s="96"/>
      <c r="L34" s="96"/>
      <c r="P34" s="144" t="s">
        <v>30</v>
      </c>
      <c r="Q34" s="144"/>
      <c r="R34" s="144"/>
      <c r="S34" s="144"/>
      <c r="T34" s="113" t="str">
        <f>IF(AND(S8&lt;&gt;"----",S10&lt;&gt;"----"),S10/S8,"----")</f>
        <v>----</v>
      </c>
      <c r="U34" s="114" t="str">
        <f>IF(AND(V34&lt;&gt;"----",S9&lt;&gt;"----"),(S9^(1/3)*V34/(8*9.81))^0.5,"----")</f>
        <v>----</v>
      </c>
      <c r="V34" s="114" t="str">
        <f>IF(AND(S8&lt;&gt;"----", S10&lt;&gt;"----"),IF(AND(R5&gt;0.004289,R5&lt;0.03731),IF(AND(T34&gt;0.7099,T34&lt;11.41),8/(5.62*LOG(T34)+4)^2,"----"),"----"),"----")</f>
        <v>----</v>
      </c>
      <c r="W34" s="126">
        <v>44</v>
      </c>
      <c r="X34" s="127" t="s">
        <v>28</v>
      </c>
      <c r="Y34" s="127" t="s">
        <v>109</v>
      </c>
      <c r="Z34" s="110"/>
    </row>
    <row r="35" spans="2:37" ht="17.25" customHeight="1" x14ac:dyDescent="0.25">
      <c r="C35" s="9" t="s">
        <v>11</v>
      </c>
      <c r="P35" s="143" t="s">
        <v>36</v>
      </c>
      <c r="Q35" s="143"/>
      <c r="R35" s="143"/>
      <c r="S35" s="143"/>
      <c r="T35" s="113"/>
      <c r="U35" s="114"/>
      <c r="V35" s="114"/>
      <c r="W35" s="126"/>
      <c r="X35" s="127"/>
      <c r="Y35" s="127"/>
      <c r="Z35" s="110"/>
    </row>
    <row r="36" spans="2:37" x14ac:dyDescent="0.25">
      <c r="C36" s="2"/>
      <c r="G36" s="2"/>
      <c r="P36" s="140" t="s">
        <v>31</v>
      </c>
      <c r="Q36" s="140"/>
      <c r="R36" s="140"/>
      <c r="S36" s="140"/>
      <c r="T36" s="129" t="s">
        <v>21</v>
      </c>
      <c r="U36" s="114" t="str">
        <f>IF(AND(R9&lt;&gt;"----",R5&lt;&gt;"----"),IF(AND(R5&gt;0.00199, R5&lt;0.0391),0.39*R5^0.38*R9^-0.16, "----"),"----")</f>
        <v>----</v>
      </c>
      <c r="V36" s="114" t="str">
        <f>IF(U36&lt;&gt;"----",8*9.81*U36^2/S9^(1/3), "----")</f>
        <v>----</v>
      </c>
      <c r="W36" s="126">
        <v>75</v>
      </c>
      <c r="X36" s="127" t="s">
        <v>23</v>
      </c>
      <c r="Y36" s="127" t="s">
        <v>21</v>
      </c>
      <c r="Z36" s="110"/>
    </row>
    <row r="37" spans="2:37" ht="17.25" customHeight="1" x14ac:dyDescent="0.25">
      <c r="C37" s="16" t="s">
        <v>14</v>
      </c>
      <c r="D37" s="145" t="s">
        <v>17</v>
      </c>
      <c r="E37" s="145"/>
      <c r="F37" s="145"/>
      <c r="G37" s="145"/>
      <c r="P37" s="111" t="s">
        <v>37</v>
      </c>
      <c r="Q37" s="111"/>
      <c r="R37" s="111"/>
      <c r="S37" s="111"/>
      <c r="T37" s="129"/>
      <c r="U37" s="114"/>
      <c r="V37" s="114"/>
      <c r="W37" s="126"/>
      <c r="X37" s="127"/>
      <c r="Y37" s="127"/>
      <c r="Z37" s="110"/>
    </row>
    <row r="38" spans="2:37" ht="15" customHeight="1" x14ac:dyDescent="0.25">
      <c r="C38" s="2"/>
      <c r="D38" t="s">
        <v>70</v>
      </c>
      <c r="P38" s="140" t="s">
        <v>32</v>
      </c>
      <c r="Q38" s="140"/>
      <c r="R38" s="140"/>
      <c r="S38" s="140"/>
      <c r="T38" s="146" t="str">
        <f>IF(AND(R8&lt;&gt;"----",S9&lt;&gt;"----"),S9/R8,"----")</f>
        <v>----</v>
      </c>
      <c r="U38" s="114" t="str">
        <f>IF(AND(V38&lt;&gt;"----",S9&lt;&gt;"----"),(S9^(1/3)*V38/(8*9.81))^0.5,"----")</f>
        <v>----</v>
      </c>
      <c r="V38" s="114" t="str">
        <f>IF(AND(R8&lt;&gt;"----", S9&lt;&gt;"----"),IF(AND(R5&gt;0.000085,R5&lt;0.011),IF(AND(T38&gt;1.8,T38&lt;181),1/(1.33*T38^0.287)^2,"----"),"----"),"----")</f>
        <v>----</v>
      </c>
      <c r="W38" s="126">
        <v>84</v>
      </c>
      <c r="X38" s="127" t="s">
        <v>22</v>
      </c>
      <c r="Y38" s="127" t="s">
        <v>110</v>
      </c>
      <c r="Z38" s="110"/>
    </row>
    <row r="39" spans="2:37" ht="17.25" x14ac:dyDescent="0.25">
      <c r="C39" s="2"/>
      <c r="D39" s="145" t="s">
        <v>71</v>
      </c>
      <c r="E39" s="145"/>
      <c r="F39" s="145"/>
      <c r="P39" s="111" t="s">
        <v>38</v>
      </c>
      <c r="Q39" s="111"/>
      <c r="R39" s="111"/>
      <c r="S39" s="111"/>
      <c r="T39" s="146"/>
      <c r="U39" s="114"/>
      <c r="V39" s="114"/>
      <c r="W39" s="126"/>
      <c r="X39" s="127"/>
      <c r="Y39" s="127"/>
      <c r="Z39" s="110"/>
    </row>
    <row r="40" spans="2:37" ht="15" customHeight="1" x14ac:dyDescent="0.25">
      <c r="D40" s="142" t="s">
        <v>72</v>
      </c>
      <c r="E40" s="142"/>
      <c r="F40" s="142"/>
      <c r="K40" s="108" t="s">
        <v>16</v>
      </c>
      <c r="L40" s="108"/>
      <c r="P40" s="140" t="s">
        <v>33</v>
      </c>
      <c r="Q40" s="140"/>
      <c r="R40" s="140"/>
      <c r="S40" s="140"/>
      <c r="T40" s="141" t="str">
        <f>IF(AND(S8&lt;&gt;"----",S9&lt;&gt;"----"),S9/S8,"----")</f>
        <v>----</v>
      </c>
      <c r="U40" s="114" t="str">
        <f>IF(AND(V40&lt;&gt;"----",S9&lt;&gt;"----"),(S9^(1/3)*V40/(8*9.81))^0.5,"----")</f>
        <v>----</v>
      </c>
      <c r="V40" s="114" t="str">
        <f>IF(AND(S8&lt;&gt;"----", S9&lt;&gt;"----"),IF(AND(R5&gt;0.00047,R5&lt;0.0101),IF(AND(T40&gt;0.8,T40&lt;25),1/(2.03*LOG((12.72*S9)/(3.5*S8)))^2,"----"),"----"),"----")</f>
        <v>----</v>
      </c>
      <c r="W40" s="126">
        <v>30</v>
      </c>
      <c r="X40" s="127" t="s">
        <v>25</v>
      </c>
      <c r="Y40" s="127" t="s">
        <v>111</v>
      </c>
      <c r="Z40" s="110"/>
    </row>
    <row r="41" spans="2:37" ht="17.25" customHeight="1" x14ac:dyDescent="0.25">
      <c r="C41" s="8"/>
      <c r="D41" s="142" t="s">
        <v>73</v>
      </c>
      <c r="E41" s="142"/>
      <c r="K41" s="108"/>
      <c r="L41" s="108"/>
      <c r="P41" s="139"/>
      <c r="Q41" s="139"/>
      <c r="R41" s="139"/>
      <c r="S41" s="139"/>
      <c r="T41" s="141"/>
      <c r="U41" s="114"/>
      <c r="V41" s="114"/>
      <c r="W41" s="126"/>
      <c r="X41" s="127"/>
      <c r="Y41" s="127"/>
      <c r="Z41" s="110"/>
    </row>
    <row r="42" spans="2:37" ht="15" customHeight="1" x14ac:dyDescent="0.25">
      <c r="C42" s="8"/>
      <c r="E42" s="8"/>
      <c r="I42" s="2" t="s">
        <v>2</v>
      </c>
      <c r="J42" s="2" t="s">
        <v>3</v>
      </c>
      <c r="K42" s="108"/>
      <c r="L42" s="108"/>
      <c r="P42" s="144" t="s">
        <v>34</v>
      </c>
      <c r="Q42" s="144"/>
      <c r="R42" s="144"/>
      <c r="S42" s="144"/>
      <c r="T42" s="141" t="str">
        <f>IF(AND(S8&lt;&gt;"----",S9&lt;&gt;"----"),S9/S8,"----")</f>
        <v>----</v>
      </c>
      <c r="U42" s="114" t="str">
        <f>IF(AND(R9&lt;&gt;"----",S8&lt;&gt;"----"),IF(AND(R5&gt;0.000379, R5&lt;0.0391),(0.0926*R9^(1/6))/(1.16+2*LOG(T42)), "----"),"----")</f>
        <v>----</v>
      </c>
      <c r="V42" s="114" t="str">
        <f>IF(U42&lt;&gt;"----",8*9.81*U42^2/S9^(1/3), "----")</f>
        <v>----</v>
      </c>
      <c r="W42" s="126">
        <v>50</v>
      </c>
      <c r="X42" s="127" t="s">
        <v>46</v>
      </c>
      <c r="Y42" s="127" t="s">
        <v>112</v>
      </c>
      <c r="Z42" s="110"/>
    </row>
    <row r="43" spans="2:37" ht="15" customHeight="1" x14ac:dyDescent="0.25">
      <c r="H43" s="4" t="s">
        <v>0</v>
      </c>
      <c r="I43" s="104"/>
      <c r="J43" s="28" t="str">
        <f>IF(S9&lt;&gt;"----",IF(I43&gt;0,(8*9.81*I43^2)/$S$9^(1/3),"----"),"----")</f>
        <v>----</v>
      </c>
      <c r="K43" s="109"/>
      <c r="L43" s="109"/>
      <c r="P43" s="143" t="s">
        <v>47</v>
      </c>
      <c r="Q43" s="143"/>
      <c r="R43" s="143"/>
      <c r="S43" s="143"/>
      <c r="T43" s="141"/>
      <c r="U43" s="114"/>
      <c r="V43" s="114"/>
      <c r="W43" s="126"/>
      <c r="X43" s="127"/>
      <c r="Y43" s="127"/>
      <c r="Z43" s="110"/>
    </row>
    <row r="44" spans="2:37" ht="15" customHeight="1" x14ac:dyDescent="0.25">
      <c r="H44" s="4" t="s">
        <v>1</v>
      </c>
      <c r="I44" s="104"/>
      <c r="J44" s="28" t="str">
        <f>IF(S9&lt;&gt;"----",IF(I44&gt;0,(8*9.81*I44^2)/$S$9^(1/3),"----"),"----")</f>
        <v>----</v>
      </c>
      <c r="K44" s="109"/>
      <c r="L44" s="109"/>
      <c r="Q44" s="143"/>
      <c r="R44" s="143"/>
      <c r="S44" s="143"/>
      <c r="T44" s="127"/>
      <c r="U44" s="126"/>
      <c r="V44" s="126"/>
      <c r="W44" s="126"/>
      <c r="X44" s="147"/>
      <c r="Y44" s="147"/>
      <c r="Z44" s="126"/>
    </row>
    <row r="45" spans="2:37" ht="10.5" customHeight="1" x14ac:dyDescent="0.25">
      <c r="E45" s="68"/>
      <c r="F45" s="69"/>
      <c r="G45" s="22"/>
      <c r="H45" s="62"/>
      <c r="Q45" s="59"/>
      <c r="R45" s="59"/>
      <c r="S45" s="59"/>
      <c r="T45" s="127"/>
      <c r="U45" s="126"/>
      <c r="V45" s="126"/>
      <c r="W45" s="126"/>
      <c r="X45" s="147"/>
      <c r="Y45" s="147"/>
      <c r="Z45" s="126"/>
    </row>
    <row r="46" spans="2:37" x14ac:dyDescent="0.25">
      <c r="B46" s="70" t="s">
        <v>83</v>
      </c>
      <c r="D46" s="107" t="s">
        <v>133</v>
      </c>
      <c r="E46" s="107"/>
      <c r="F46" s="107"/>
      <c r="G46" s="107"/>
      <c r="H46" s="107"/>
      <c r="I46" s="107"/>
      <c r="J46" s="107"/>
      <c r="K46" s="107"/>
      <c r="L46" s="107"/>
      <c r="M46" s="107"/>
      <c r="Q46" s="127"/>
      <c r="R46" s="127"/>
      <c r="S46" s="127"/>
      <c r="T46" s="127"/>
      <c r="U46" s="126"/>
      <c r="V46" s="126"/>
      <c r="W46" s="126"/>
      <c r="X46" s="147"/>
      <c r="Y46" s="147"/>
      <c r="Z46" s="126"/>
    </row>
    <row r="47" spans="2:37" ht="15" customHeight="1" x14ac:dyDescent="0.25">
      <c r="D47" s="95"/>
      <c r="E47" s="95"/>
      <c r="F47" s="95"/>
      <c r="G47" s="95"/>
      <c r="H47" s="95"/>
      <c r="I47" s="95"/>
      <c r="J47" s="95"/>
      <c r="K47" s="95"/>
      <c r="L47" s="95"/>
      <c r="Q47" s="143"/>
      <c r="R47" s="143"/>
      <c r="S47" s="143"/>
      <c r="T47" s="127"/>
      <c r="U47" s="126"/>
      <c r="V47" s="126"/>
      <c r="W47" s="126"/>
      <c r="X47" s="147"/>
      <c r="Y47" s="147"/>
      <c r="Z47" s="126"/>
    </row>
    <row r="48" spans="2:37" x14ac:dyDescent="0.25">
      <c r="F48" s="1"/>
      <c r="G48" s="2"/>
      <c r="H48" s="2"/>
      <c r="Q48" s="127"/>
      <c r="R48" s="127"/>
      <c r="S48" s="127"/>
      <c r="T48" s="127"/>
      <c r="U48" s="126"/>
      <c r="V48" s="126"/>
      <c r="W48" s="126"/>
      <c r="X48" s="147"/>
      <c r="Y48" s="147"/>
      <c r="Z48" s="126"/>
    </row>
    <row r="49" spans="2:26" ht="15" customHeight="1" x14ac:dyDescent="0.25">
      <c r="F49" s="1"/>
      <c r="G49" s="2"/>
      <c r="H49" s="2"/>
      <c r="Q49" s="143"/>
      <c r="R49" s="143"/>
      <c r="S49" s="143"/>
      <c r="T49" s="127"/>
      <c r="U49" s="126"/>
      <c r="V49" s="126"/>
      <c r="W49" s="126"/>
      <c r="X49" s="147"/>
      <c r="Y49" s="147"/>
      <c r="Z49" s="126"/>
    </row>
    <row r="50" spans="2:26" x14ac:dyDescent="0.25">
      <c r="F50" s="1"/>
      <c r="G50" s="2"/>
      <c r="H50" s="2"/>
      <c r="Q50" s="127"/>
      <c r="R50" s="127"/>
      <c r="S50" s="127"/>
      <c r="T50" s="127"/>
      <c r="U50" s="126"/>
      <c r="V50" s="126"/>
      <c r="W50" s="126"/>
      <c r="X50" s="147"/>
      <c r="Y50" s="147"/>
      <c r="Z50" s="126"/>
    </row>
    <row r="51" spans="2:26" x14ac:dyDescent="0.25">
      <c r="F51" s="1"/>
      <c r="G51" s="2"/>
      <c r="H51" s="2"/>
      <c r="Q51" s="111"/>
      <c r="R51" s="111"/>
      <c r="S51" s="111"/>
      <c r="T51" s="34"/>
      <c r="U51" s="126"/>
      <c r="V51" s="126"/>
      <c r="W51" s="126"/>
      <c r="X51" s="147"/>
      <c r="Y51" s="147"/>
      <c r="Z51" s="126"/>
    </row>
    <row r="52" spans="2:26" x14ac:dyDescent="0.25">
      <c r="F52" s="1"/>
      <c r="G52" s="2"/>
      <c r="H52" s="2"/>
      <c r="Q52" s="111"/>
      <c r="R52" s="111"/>
      <c r="S52" s="111"/>
      <c r="T52" s="34"/>
      <c r="U52" s="126"/>
      <c r="V52" s="126"/>
      <c r="W52" s="126"/>
      <c r="X52" s="147"/>
      <c r="Y52" s="147"/>
      <c r="Z52" s="126"/>
    </row>
    <row r="53" spans="2:26" x14ac:dyDescent="0.25">
      <c r="F53" s="1"/>
      <c r="G53" s="2"/>
      <c r="H53" s="2"/>
      <c r="S53" s="1"/>
    </row>
    <row r="54" spans="2:26" ht="15" customHeight="1" x14ac:dyDescent="0.25">
      <c r="C54" s="6"/>
      <c r="D54" s="6"/>
      <c r="E54" s="6"/>
      <c r="G54" s="7"/>
      <c r="H54" s="7"/>
      <c r="S54" s="1"/>
    </row>
    <row r="55" spans="2:26" ht="15" customHeight="1" x14ac:dyDescent="0.25">
      <c r="C55" s="6"/>
      <c r="D55" s="6"/>
      <c r="E55" s="6"/>
      <c r="G55" s="7"/>
      <c r="H55" s="7"/>
      <c r="S55" s="1"/>
      <c r="T55" s="2"/>
      <c r="U55" s="2"/>
      <c r="V55" s="2"/>
    </row>
    <row r="56" spans="2:26" ht="12" customHeight="1" x14ac:dyDescent="0.25">
      <c r="B56" s="25" t="s">
        <v>10</v>
      </c>
      <c r="F56" s="1"/>
      <c r="T56" s="2"/>
      <c r="U56" s="2"/>
      <c r="V56" s="2"/>
    </row>
    <row r="57" spans="2:26" ht="12" customHeight="1" x14ac:dyDescent="0.25">
      <c r="B57" s="145" t="s">
        <v>9</v>
      </c>
      <c r="C57" s="145"/>
      <c r="D57" s="145"/>
      <c r="E57" s="145"/>
      <c r="F57" s="1"/>
      <c r="P57" s="67" t="s">
        <v>92</v>
      </c>
      <c r="T57" s="2"/>
      <c r="U57" s="2"/>
      <c r="V57" s="2"/>
    </row>
    <row r="58" spans="2:26" ht="12" customHeight="1" x14ac:dyDescent="0.25">
      <c r="B58" s="67" t="s">
        <v>82</v>
      </c>
      <c r="F58" s="1"/>
      <c r="P58" s="25" t="s">
        <v>10</v>
      </c>
    </row>
    <row r="59" spans="2:26" ht="12" customHeight="1" x14ac:dyDescent="0.25">
      <c r="B59" s="67" t="s">
        <v>123</v>
      </c>
      <c r="P59" s="145" t="s">
        <v>9</v>
      </c>
      <c r="Q59" s="145"/>
      <c r="R59" s="145"/>
      <c r="S59" s="145"/>
      <c r="T59" s="145"/>
    </row>
    <row r="60" spans="2:26" ht="4.5" customHeight="1" x14ac:dyDescent="0.25"/>
    <row r="61" spans="2:26" x14ac:dyDescent="0.25">
      <c r="F61" s="1"/>
    </row>
    <row r="80" spans="6:6" ht="15.75" x14ac:dyDescent="0.25">
      <c r="F80" s="5"/>
    </row>
  </sheetData>
  <sheetProtection algorithmName="SHA-512" hashValue="yXkvbK8E3nNwoXjTKUz5UzuLX+RUkTimaLaccNF+tRGMpX8/OIj93BFTzQB/q5+RvPXnzFYPlSBKG0S0uej4SA==" saltValue="vLsCWCDzO4C+/y5vX504Tg==" spinCount="100000" sheet="1" objects="1" scenarios="1"/>
  <mergeCells count="153">
    <mergeCell ref="Z51:Z52"/>
    <mergeCell ref="Z44:Z46"/>
    <mergeCell ref="Z34:Z35"/>
    <mergeCell ref="B57:E57"/>
    <mergeCell ref="P59:T59"/>
    <mergeCell ref="D37:G37"/>
    <mergeCell ref="H30:L33"/>
    <mergeCell ref="U34:U35"/>
    <mergeCell ref="V32:V33"/>
    <mergeCell ref="X32:X33"/>
    <mergeCell ref="Y32:Y33"/>
    <mergeCell ref="Q50:S50"/>
    <mergeCell ref="Q44:S44"/>
    <mergeCell ref="Q47:S47"/>
    <mergeCell ref="Q49:S49"/>
    <mergeCell ref="T32:T33"/>
    <mergeCell ref="T34:T35"/>
    <mergeCell ref="Q48:S48"/>
    <mergeCell ref="Q46:S46"/>
    <mergeCell ref="W34:W35"/>
    <mergeCell ref="P41:S41"/>
    <mergeCell ref="P42:S42"/>
    <mergeCell ref="P43:S43"/>
    <mergeCell ref="Q51:S52"/>
    <mergeCell ref="V51:V52"/>
    <mergeCell ref="W51:W52"/>
    <mergeCell ref="X51:X52"/>
    <mergeCell ref="Y51:Y52"/>
    <mergeCell ref="V44:V46"/>
    <mergeCell ref="X44:X46"/>
    <mergeCell ref="Y44:Y46"/>
    <mergeCell ref="W44:W46"/>
    <mergeCell ref="U51:U52"/>
    <mergeCell ref="W49:W50"/>
    <mergeCell ref="X47:X48"/>
    <mergeCell ref="Y47:Y48"/>
    <mergeCell ref="T44:T46"/>
    <mergeCell ref="T47:T48"/>
    <mergeCell ref="T49:T50"/>
    <mergeCell ref="V49:V50"/>
    <mergeCell ref="U44:U46"/>
    <mergeCell ref="V47:V48"/>
    <mergeCell ref="U47:U48"/>
    <mergeCell ref="U49:U50"/>
    <mergeCell ref="Z49:Z50"/>
    <mergeCell ref="X49:X50"/>
    <mergeCell ref="Y49:Y50"/>
    <mergeCell ref="Z32:Z33"/>
    <mergeCell ref="W32:W33"/>
    <mergeCell ref="D32:G32"/>
    <mergeCell ref="V42:V43"/>
    <mergeCell ref="X42:X43"/>
    <mergeCell ref="Y42:Y43"/>
    <mergeCell ref="U40:U41"/>
    <mergeCell ref="U42:U43"/>
    <mergeCell ref="P33:S33"/>
    <mergeCell ref="P34:S34"/>
    <mergeCell ref="P35:S35"/>
    <mergeCell ref="Z36:Z37"/>
    <mergeCell ref="W36:W37"/>
    <mergeCell ref="U36:U37"/>
    <mergeCell ref="V38:V39"/>
    <mergeCell ref="T36:T37"/>
    <mergeCell ref="T38:T39"/>
    <mergeCell ref="T40:T41"/>
    <mergeCell ref="T42:T43"/>
    <mergeCell ref="Z47:Z48"/>
    <mergeCell ref="W47:W48"/>
    <mergeCell ref="V34:V35"/>
    <mergeCell ref="Y38:Y39"/>
    <mergeCell ref="X38:X39"/>
    <mergeCell ref="X34:X35"/>
    <mergeCell ref="Y34:Y35"/>
    <mergeCell ref="V28:V29"/>
    <mergeCell ref="X28:X29"/>
    <mergeCell ref="Z42:Z43"/>
    <mergeCell ref="X40:X41"/>
    <mergeCell ref="Y40:Y41"/>
    <mergeCell ref="Y36:Y37"/>
    <mergeCell ref="Z40:Z41"/>
    <mergeCell ref="W40:W41"/>
    <mergeCell ref="Z38:Z39"/>
    <mergeCell ref="W38:W39"/>
    <mergeCell ref="V30:V31"/>
    <mergeCell ref="W30:W31"/>
    <mergeCell ref="V36:V37"/>
    <mergeCell ref="X36:X37"/>
    <mergeCell ref="I4:L4"/>
    <mergeCell ref="B19:L28"/>
    <mergeCell ref="I5:J5"/>
    <mergeCell ref="D4:G4"/>
    <mergeCell ref="R4:U4"/>
    <mergeCell ref="X4:AA4"/>
    <mergeCell ref="Z19:Z20"/>
    <mergeCell ref="X24:Y24"/>
    <mergeCell ref="X26:X27"/>
    <mergeCell ref="Y26:Y27"/>
    <mergeCell ref="U26:U27"/>
    <mergeCell ref="T21:T22"/>
    <mergeCell ref="U21:U22"/>
    <mergeCell ref="V21:V22"/>
    <mergeCell ref="W21:W22"/>
    <mergeCell ref="X21:X22"/>
    <mergeCell ref="Y21:Y22"/>
    <mergeCell ref="R5:S5"/>
    <mergeCell ref="P24:S25"/>
    <mergeCell ref="P26:S26"/>
    <mergeCell ref="P27:S27"/>
    <mergeCell ref="Z26:Z27"/>
    <mergeCell ref="W24:W25"/>
    <mergeCell ref="I6:J6"/>
    <mergeCell ref="X5:Y5"/>
    <mergeCell ref="X6:Y6"/>
    <mergeCell ref="D41:E41"/>
    <mergeCell ref="D40:F40"/>
    <mergeCell ref="D39:F39"/>
    <mergeCell ref="W42:W43"/>
    <mergeCell ref="V40:V41"/>
    <mergeCell ref="P28:S28"/>
    <mergeCell ref="P29:S29"/>
    <mergeCell ref="P30:S30"/>
    <mergeCell ref="P31:S31"/>
    <mergeCell ref="P36:S36"/>
    <mergeCell ref="P37:S37"/>
    <mergeCell ref="P38:S38"/>
    <mergeCell ref="P39:S39"/>
    <mergeCell ref="P40:S40"/>
    <mergeCell ref="P32:S32"/>
    <mergeCell ref="U32:U33"/>
    <mergeCell ref="T24:T25"/>
    <mergeCell ref="U24:V24"/>
    <mergeCell ref="V26:V27"/>
    <mergeCell ref="W26:W27"/>
    <mergeCell ref="Y30:Y31"/>
    <mergeCell ref="X30:X31"/>
    <mergeCell ref="AA16:AA18"/>
    <mergeCell ref="D46:M46"/>
    <mergeCell ref="K40:L42"/>
    <mergeCell ref="K43:L43"/>
    <mergeCell ref="K44:L44"/>
    <mergeCell ref="P19:S20"/>
    <mergeCell ref="AA19:AA20"/>
    <mergeCell ref="T26:T27"/>
    <mergeCell ref="Z23:Z25"/>
    <mergeCell ref="T28:T29"/>
    <mergeCell ref="Y28:Y29"/>
    <mergeCell ref="Z28:Z29"/>
    <mergeCell ref="W28:W29"/>
    <mergeCell ref="U28:U29"/>
    <mergeCell ref="Z30:Z31"/>
    <mergeCell ref="U30:U31"/>
    <mergeCell ref="T30:T31"/>
    <mergeCell ref="U38:U39"/>
  </mergeCells>
  <hyperlinks>
    <hyperlink ref="D39:F39" r:id="rId1" display="Hicks and Mason 1991"/>
    <hyperlink ref="D37:F37" r:id="rId2" display="USGS (online photo guidance)"/>
    <hyperlink ref="B57" r:id="rId3"/>
    <hyperlink ref="P59" r:id="rId4"/>
    <hyperlink ref="D46" r:id="rId5" display="(See technical summary report for more detailed instructions.)"/>
  </hyperlinks>
  <pageMargins left="0.7" right="0.7" top="0.75" bottom="0.75" header="0.3" footer="0.3"/>
  <pageSetup scale="80"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80"/>
  <sheetViews>
    <sheetView showGridLines="0" zoomScale="90" zoomScaleNormal="90" workbookViewId="0">
      <selection activeCell="B2" sqref="B2"/>
    </sheetView>
  </sheetViews>
  <sheetFormatPr defaultRowHeight="15" x14ac:dyDescent="0.25"/>
  <cols>
    <col min="1" max="1" width="1.28515625" customWidth="1"/>
    <col min="2" max="2" width="10" customWidth="1"/>
    <col min="3" max="3" width="19.140625" customWidth="1"/>
    <col min="4" max="4" width="8.42578125" customWidth="1"/>
    <col min="5" max="5" width="8.28515625" customWidth="1"/>
    <col min="6" max="7" width="8.7109375" customWidth="1"/>
    <col min="8" max="8" width="10.7109375" customWidth="1"/>
    <col min="9" max="9" width="10.140625" customWidth="1"/>
    <col min="10" max="10" width="8.85546875" customWidth="1"/>
    <col min="11" max="11" width="6.5703125" customWidth="1"/>
    <col min="12" max="12" width="4.5703125" customWidth="1"/>
    <col min="13" max="13" width="5.5703125" customWidth="1"/>
    <col min="14" max="15" width="1.140625" customWidth="1"/>
    <col min="16" max="16" width="5.140625" customWidth="1"/>
    <col min="17" max="17" width="14.7109375" customWidth="1"/>
    <col min="18" max="19" width="5.42578125" customWidth="1"/>
    <col min="20" max="20" width="11.7109375" customWidth="1"/>
    <col min="21" max="22" width="8.140625" customWidth="1"/>
    <col min="23" max="23" width="9.5703125" customWidth="1"/>
    <col min="24" max="24" width="10.5703125" customWidth="1"/>
    <col min="25" max="25" width="13.5703125" customWidth="1"/>
    <col min="26" max="26" width="8.28515625" customWidth="1"/>
    <col min="27" max="27" width="9.140625" customWidth="1"/>
    <col min="28" max="29" width="1" customWidth="1"/>
  </cols>
  <sheetData>
    <row r="1" spans="2:35" ht="6" customHeight="1" x14ac:dyDescent="0.25"/>
    <row r="2" spans="2:35" ht="17.25" customHeight="1" x14ac:dyDescent="0.3">
      <c r="B2" s="10" t="s">
        <v>146</v>
      </c>
      <c r="M2" s="1" t="s">
        <v>20</v>
      </c>
      <c r="P2" s="10" t="s">
        <v>147</v>
      </c>
      <c r="AA2" s="1" t="s">
        <v>8</v>
      </c>
      <c r="AH2" s="2" t="s">
        <v>2</v>
      </c>
      <c r="AI2" s="2" t="s">
        <v>3</v>
      </c>
    </row>
    <row r="3" spans="2:35" ht="5.25" customHeight="1" x14ac:dyDescent="0.25">
      <c r="C3" s="5"/>
      <c r="D3" s="5"/>
      <c r="E3" s="5"/>
    </row>
    <row r="4" spans="2:35" x14ac:dyDescent="0.25">
      <c r="B4" s="17"/>
      <c r="C4" s="92" t="s">
        <v>90</v>
      </c>
      <c r="D4" s="151" t="s">
        <v>140</v>
      </c>
      <c r="E4" s="151"/>
      <c r="F4" s="151"/>
      <c r="G4" s="151"/>
      <c r="H4" s="92" t="s">
        <v>4</v>
      </c>
      <c r="I4" s="151" t="s">
        <v>141</v>
      </c>
      <c r="J4" s="151"/>
      <c r="K4" s="151"/>
      <c r="L4" s="151"/>
      <c r="Q4" s="92" t="s">
        <v>90</v>
      </c>
      <c r="R4" s="116" t="str">
        <f>IF(D4&gt;0,D4,"----")</f>
        <v>First Creek</v>
      </c>
      <c r="S4" s="116"/>
      <c r="T4" s="116"/>
      <c r="U4" s="116"/>
      <c r="V4" s="92"/>
      <c r="W4" s="92" t="s">
        <v>4</v>
      </c>
      <c r="X4" s="117" t="str">
        <f>IF(I4&gt;0,I4,"----")</f>
        <v>Restoration Reach 2</v>
      </c>
      <c r="Y4" s="117"/>
      <c r="Z4" s="117"/>
      <c r="AA4" s="117"/>
      <c r="AG4" s="1" t="s">
        <v>0</v>
      </c>
      <c r="AH4" s="1">
        <f>IF(OR(K43="y",K43="Y"),I43,"----")</f>
        <v>4.4999999999999998E-2</v>
      </c>
      <c r="AI4" s="28">
        <f t="shared" ref="AI4:AI5" si="0">IF(AH4&lt;&gt;"----",IF(AH4&gt;0,(8*9.81*AH4^2)/$S$9^(1/3),"----"),"----")</f>
        <v>0.20894555169930012</v>
      </c>
    </row>
    <row r="5" spans="2:35" x14ac:dyDescent="0.25">
      <c r="C5" s="92" t="s">
        <v>134</v>
      </c>
      <c r="D5" s="98">
        <v>0.01</v>
      </c>
      <c r="E5" s="19"/>
      <c r="H5" s="92" t="s">
        <v>5</v>
      </c>
      <c r="I5" s="152">
        <v>42852</v>
      </c>
      <c r="J5" s="152"/>
      <c r="K5" s="18"/>
      <c r="L5" s="18"/>
      <c r="Q5" s="92" t="s">
        <v>135</v>
      </c>
      <c r="R5" s="119">
        <f>IF(D5&gt;0,D5,"----")</f>
        <v>0.01</v>
      </c>
      <c r="S5" s="119"/>
      <c r="V5" s="92"/>
      <c r="W5" s="92" t="s">
        <v>5</v>
      </c>
      <c r="X5" s="120">
        <f>IF(I5&gt;0,I5,"----")</f>
        <v>42852</v>
      </c>
      <c r="Y5" s="120"/>
      <c r="AG5" s="1" t="s">
        <v>1</v>
      </c>
      <c r="AH5" s="1">
        <f>IF(OR(K44="y",K44="Y"),I44,"----")</f>
        <v>4.7E-2</v>
      </c>
      <c r="AI5" s="28">
        <f t="shared" si="0"/>
        <v>0.22793122158210075</v>
      </c>
    </row>
    <row r="6" spans="2:35" ht="15" customHeight="1" x14ac:dyDescent="0.25">
      <c r="C6" s="92"/>
      <c r="D6" s="22"/>
      <c r="E6" s="19"/>
      <c r="H6" s="92" t="s">
        <v>118</v>
      </c>
      <c r="I6" s="151" t="s">
        <v>6</v>
      </c>
      <c r="J6" s="151"/>
      <c r="K6" s="18"/>
      <c r="L6" s="18"/>
      <c r="P6" s="78"/>
      <c r="Q6" s="15"/>
      <c r="R6" s="14"/>
      <c r="S6" s="93"/>
      <c r="V6" s="92"/>
      <c r="W6" s="92" t="s">
        <v>118</v>
      </c>
      <c r="X6" s="117" t="str">
        <f>IF(I6&gt;0,I6,"----")</f>
        <v>Yochum</v>
      </c>
      <c r="Y6" s="117"/>
      <c r="AG6" s="1" t="s">
        <v>45</v>
      </c>
      <c r="AH6" s="28">
        <f>IF(OR(AA19="y",AA19="Y"),Z19,"----")</f>
        <v>5.1749999999999997E-2</v>
      </c>
      <c r="AI6" s="28">
        <f>IF(AH6&lt;&gt;"----",IF(AH6&gt;0,(8*9.81*AH6^2)/$S$9^(1/3),"----"),"----")</f>
        <v>0.27633049212232441</v>
      </c>
    </row>
    <row r="7" spans="2:35" ht="6" customHeight="1" x14ac:dyDescent="0.25">
      <c r="C7" s="92"/>
      <c r="D7" s="22"/>
      <c r="E7" s="19"/>
      <c r="H7" s="92"/>
      <c r="I7" s="93"/>
      <c r="J7" s="93"/>
      <c r="K7" s="18"/>
      <c r="L7" s="18"/>
      <c r="P7" s="78"/>
      <c r="Q7" s="15"/>
      <c r="R7" s="14"/>
      <c r="S7" s="93"/>
      <c r="V7" s="92"/>
      <c r="W7" s="92"/>
      <c r="X7" s="93"/>
      <c r="Y7" s="93"/>
      <c r="AG7" s="1"/>
      <c r="AH7" s="28"/>
      <c r="AI7" s="28"/>
    </row>
    <row r="8" spans="2:35" ht="15" customHeight="1" x14ac:dyDescent="0.35">
      <c r="C8" s="92" t="s">
        <v>93</v>
      </c>
      <c r="D8" s="99">
        <v>60</v>
      </c>
      <c r="E8" s="99">
        <v>120</v>
      </c>
      <c r="F8" s="49"/>
      <c r="G8" s="92" t="s">
        <v>98</v>
      </c>
      <c r="H8" s="102"/>
      <c r="K8" s="93"/>
      <c r="L8" s="93"/>
      <c r="P8" s="78"/>
      <c r="Q8" s="92" t="s">
        <v>119</v>
      </c>
      <c r="R8" s="13">
        <f>IF(D8&gt;0,D8/1000,"----")</f>
        <v>0.06</v>
      </c>
      <c r="S8" s="13">
        <f>IF(E8&gt;0,E8/1000,"----")</f>
        <v>0.12</v>
      </c>
      <c r="T8" s="50" t="str">
        <f>IF(H8&gt;0,H8/1000,"----")</f>
        <v>----</v>
      </c>
      <c r="V8" s="92"/>
      <c r="X8" s="93"/>
      <c r="Y8" s="93"/>
      <c r="AG8" s="1" t="s">
        <v>41</v>
      </c>
      <c r="AH8" s="28" t="str">
        <f>IF(OR(Z26="y",Z26="Y"),U26,"----")</f>
        <v>----</v>
      </c>
      <c r="AI8" s="28" t="str">
        <f>IF(OR(Z26="y",Z26="Y"),V26,"----")</f>
        <v>----</v>
      </c>
    </row>
    <row r="9" spans="2:35" ht="15" customHeight="1" x14ac:dyDescent="0.25">
      <c r="C9" s="92" t="s">
        <v>136</v>
      </c>
      <c r="D9" s="100">
        <v>0.44</v>
      </c>
      <c r="E9" s="20"/>
      <c r="H9" s="92"/>
      <c r="I9" s="93"/>
      <c r="J9" s="93"/>
      <c r="K9" s="93"/>
      <c r="L9" s="93"/>
      <c r="Q9" s="92" t="s">
        <v>101</v>
      </c>
      <c r="R9" s="21">
        <f>IF(D9&gt;0,D9*3.2808399,"----")</f>
        <v>1.4435695560000001</v>
      </c>
      <c r="S9" s="21">
        <f>IF(R9&lt;&gt;"----",D9,"----")</f>
        <v>0.44</v>
      </c>
      <c r="U9" s="36"/>
      <c r="V9" s="51"/>
      <c r="W9" s="42"/>
      <c r="X9" s="37" t="s">
        <v>27</v>
      </c>
      <c r="Y9" s="38">
        <f>IF(AH19&gt;0,AVERAGE(AH4:AH18),"----")</f>
        <v>4.5984644910859962E-2</v>
      </c>
      <c r="AG9" s="1" t="s">
        <v>48</v>
      </c>
      <c r="AH9" s="28">
        <f>IF(OR(Z28="y",Z28="Y"),U28,"----")</f>
        <v>3.9752676769322148E-2</v>
      </c>
      <c r="AI9" s="28">
        <f>IF(OR(Z28="y",Z28="Y"),V28,"----")</f>
        <v>0.16305752916192173</v>
      </c>
    </row>
    <row r="10" spans="2:35" ht="18" customHeight="1" x14ac:dyDescent="0.25">
      <c r="C10" s="12" t="s">
        <v>137</v>
      </c>
      <c r="D10" s="100">
        <v>0.45</v>
      </c>
      <c r="E10" s="20"/>
      <c r="H10" s="92"/>
      <c r="I10" s="93"/>
      <c r="J10" s="93"/>
      <c r="K10" s="93"/>
      <c r="L10" s="93"/>
      <c r="Q10" s="92" t="s">
        <v>102</v>
      </c>
      <c r="R10" s="21">
        <f>IF(D10&gt;0,D10*3.2808399,"----")</f>
        <v>1.476377955</v>
      </c>
      <c r="S10" s="21">
        <f>IF(R10&lt;&gt;"----",D10,"----")</f>
        <v>0.45</v>
      </c>
      <c r="U10" s="43"/>
      <c r="V10" s="30"/>
      <c r="W10" s="29"/>
      <c r="X10" s="41" t="s">
        <v>26</v>
      </c>
      <c r="Y10" s="44">
        <f>IF(AND(AH19&gt;0,S9&lt;&gt;"----"),AVERAGE(AI4:AI18),"----")</f>
        <v>0.22375582566597915</v>
      </c>
      <c r="AG10" s="1" t="s">
        <v>68</v>
      </c>
      <c r="AH10" s="28" t="str">
        <f>IF(OR(Z30="y",Z30="Y"),U30,"----")</f>
        <v>----</v>
      </c>
      <c r="AI10" s="28" t="str">
        <f>IF(OR(Z30="y",Z30="Y"),V30,"----")</f>
        <v>----</v>
      </c>
    </row>
    <row r="11" spans="2:35" ht="18" customHeight="1" x14ac:dyDescent="0.35">
      <c r="C11" s="12" t="s">
        <v>138</v>
      </c>
      <c r="D11" s="100"/>
      <c r="E11" s="20"/>
      <c r="H11" s="92"/>
      <c r="I11" s="93"/>
      <c r="J11" s="93"/>
      <c r="K11" s="93"/>
      <c r="L11" s="93"/>
      <c r="Q11" s="12" t="s">
        <v>103</v>
      </c>
      <c r="R11" s="21" t="str">
        <f>IF(D11&gt;0,D11*3.2808399,"----")</f>
        <v>----</v>
      </c>
      <c r="S11" s="21" t="str">
        <f>IF(R11&lt;&gt;"----",D11,"----")</f>
        <v>----</v>
      </c>
      <c r="U11" s="43"/>
      <c r="V11" s="29"/>
      <c r="W11" s="29"/>
      <c r="X11" s="29"/>
      <c r="Y11" s="46"/>
      <c r="AG11" s="1" t="s">
        <v>29</v>
      </c>
      <c r="AH11" s="28" t="str">
        <f>IF(OR(Z32="y",Z32="Y"),U32,"----")</f>
        <v>----</v>
      </c>
      <c r="AI11" s="28" t="str">
        <f>IF(OR(Z32="y",Z32="Y"),V32,"----")</f>
        <v>----</v>
      </c>
    </row>
    <row r="12" spans="2:35" ht="18" customHeight="1" x14ac:dyDescent="0.35">
      <c r="C12" s="12" t="s">
        <v>139</v>
      </c>
      <c r="D12" s="100"/>
      <c r="E12" s="93"/>
      <c r="H12" s="92"/>
      <c r="I12" s="93"/>
      <c r="J12" s="93"/>
      <c r="K12" s="93"/>
      <c r="L12" s="93"/>
      <c r="Q12" s="12" t="s">
        <v>104</v>
      </c>
      <c r="R12" s="21" t="str">
        <f>IF(D12&gt;0,D12*3.2808399,"----")</f>
        <v>----</v>
      </c>
      <c r="S12" s="21" t="str">
        <f>IF(R12&lt;&gt;"----",D12,"----")</f>
        <v>----</v>
      </c>
      <c r="U12" s="43"/>
      <c r="V12" s="30"/>
      <c r="W12" s="29"/>
      <c r="X12" s="41" t="s">
        <v>76</v>
      </c>
      <c r="Y12" s="44">
        <f>IF(AH20&gt;0,AVERAGE(AH8:AH18),"----")</f>
        <v>4.5018634032956611E-2</v>
      </c>
      <c r="AG12" s="1" t="s">
        <v>30</v>
      </c>
      <c r="AH12" s="28">
        <f>IF(OR(Z34="y",Z34="Y"),U34,"----")</f>
        <v>3.8533604540820394E-2</v>
      </c>
      <c r="AI12" s="28">
        <f>IF(OR(Z34="y",Z34="Y"),V34,"----")</f>
        <v>0.15321009232047497</v>
      </c>
    </row>
    <row r="13" spans="2:35" ht="18" customHeight="1" x14ac:dyDescent="0.25">
      <c r="C13" s="12" t="s">
        <v>75</v>
      </c>
      <c r="D13" s="101"/>
      <c r="E13" s="93"/>
      <c r="H13" s="92"/>
      <c r="I13" s="93"/>
      <c r="J13" s="93"/>
      <c r="K13" s="93"/>
      <c r="L13" s="93"/>
      <c r="U13" s="43"/>
      <c r="V13" s="30"/>
      <c r="W13" s="29"/>
      <c r="X13" s="41" t="s">
        <v>77</v>
      </c>
      <c r="Y13" s="44">
        <f>IF(AH20&gt;0,AVERAGE(AI8:AI18),"----")</f>
        <v>0.21676586093168118</v>
      </c>
      <c r="AG13" s="1" t="s">
        <v>31</v>
      </c>
      <c r="AH13" s="28">
        <f>IF(OR(Z36="y",Z36="Y"),U36,"----")</f>
        <v>6.3907903789372611E-2</v>
      </c>
      <c r="AI13" s="28">
        <f>IF(OR(Z36="y",Z36="Y"),V36,"----")</f>
        <v>0.42142204247078652</v>
      </c>
    </row>
    <row r="14" spans="2:35" ht="15" customHeight="1" x14ac:dyDescent="0.25">
      <c r="U14" s="45"/>
      <c r="V14" s="29"/>
      <c r="W14" s="29"/>
      <c r="X14" s="29"/>
      <c r="Y14" s="46"/>
      <c r="AG14" s="1" t="s">
        <v>43</v>
      </c>
      <c r="AH14" s="28">
        <f>IF(OR(Z38="y",Z38="Y"),U38,"----")</f>
        <v>4.1783305919548042E-2</v>
      </c>
      <c r="AI14" s="28">
        <f>IF(OR(Z38="y",Z38="Y"),V38,"----")</f>
        <v>0.18014146880036244</v>
      </c>
    </row>
    <row r="15" spans="2:35" x14ac:dyDescent="0.25">
      <c r="U15" s="45"/>
      <c r="V15" s="29"/>
      <c r="W15" s="29"/>
      <c r="X15" s="41" t="s">
        <v>42</v>
      </c>
      <c r="Y15" s="44">
        <f>IF(Z19&gt;0,Z19,"----")</f>
        <v>5.1749999999999997E-2</v>
      </c>
      <c r="AG15" s="1" t="s">
        <v>44</v>
      </c>
      <c r="AH15" s="28">
        <f>IF(OR(Z40="y",Z40="Y"),U40,"----")</f>
        <v>4.3118821775179117E-2</v>
      </c>
      <c r="AI15" s="28">
        <f>IF(OR(Z40="y",Z40="Y"),V40,"----")</f>
        <v>0.19184119570931282</v>
      </c>
    </row>
    <row r="16" spans="2:35" ht="15" customHeight="1" x14ac:dyDescent="0.25">
      <c r="T16" s="79" t="s">
        <v>120</v>
      </c>
      <c r="U16" s="47"/>
      <c r="V16" s="48"/>
      <c r="W16" s="48"/>
      <c r="X16" s="39" t="s">
        <v>26</v>
      </c>
      <c r="Y16" s="40">
        <f>IF(AND(Z19&gt;0,S9&lt;&gt;"----"),AI6,"----")</f>
        <v>0.27633049212232441</v>
      </c>
      <c r="AA16" s="121" t="s">
        <v>16</v>
      </c>
      <c r="AG16" s="1" t="s">
        <v>34</v>
      </c>
      <c r="AH16" s="28">
        <f>IF(OR(Z42="y",Z42="Y"),U42,"----")</f>
        <v>4.3015491403497343E-2</v>
      </c>
      <c r="AI16" s="28">
        <f>IF(OR(Z42="y",Z42="Y"),V42,"----")</f>
        <v>0.19092283712722863</v>
      </c>
    </row>
    <row r="17" spans="2:37" ht="15" customHeight="1" x14ac:dyDescent="0.25">
      <c r="AA17" s="121"/>
      <c r="AG17" s="1"/>
      <c r="AH17" s="1"/>
      <c r="AI17" s="1"/>
    </row>
    <row r="18" spans="2:37" x14ac:dyDescent="0.25">
      <c r="B18" s="8"/>
      <c r="C18" s="8"/>
      <c r="D18" s="8"/>
      <c r="E18" s="8"/>
      <c r="F18" s="8"/>
      <c r="G18" s="8"/>
      <c r="R18" s="92" t="s">
        <v>12</v>
      </c>
      <c r="U18" s="71"/>
      <c r="V18" s="71"/>
      <c r="W18" s="71"/>
      <c r="X18" s="71"/>
      <c r="Y18" s="71"/>
      <c r="Z18" s="23" t="s">
        <v>18</v>
      </c>
      <c r="AA18" s="121"/>
      <c r="AG18" s="1"/>
      <c r="AH18" s="1"/>
      <c r="AI18" s="1"/>
    </row>
    <row r="19" spans="2:37" ht="15" customHeight="1" x14ac:dyDescent="0.35">
      <c r="B19" s="128" t="s">
        <v>91</v>
      </c>
      <c r="C19" s="128"/>
      <c r="D19" s="128"/>
      <c r="E19" s="128"/>
      <c r="F19" s="128"/>
      <c r="G19" s="128"/>
      <c r="H19" s="128"/>
      <c r="I19" s="128"/>
      <c r="J19" s="128"/>
      <c r="K19" s="128"/>
      <c r="L19" s="128"/>
      <c r="P19" s="129" t="s">
        <v>74</v>
      </c>
      <c r="Q19" s="129"/>
      <c r="R19" s="129"/>
      <c r="S19" s="129"/>
      <c r="T19" s="24" t="s">
        <v>113</v>
      </c>
      <c r="U19" s="73" t="s">
        <v>114</v>
      </c>
      <c r="V19" s="73" t="s">
        <v>115</v>
      </c>
      <c r="W19" s="73" t="s">
        <v>116</v>
      </c>
      <c r="X19" s="73" t="s">
        <v>117</v>
      </c>
      <c r="Y19" s="73" t="s">
        <v>19</v>
      </c>
      <c r="Z19" s="130">
        <f>IF(T20&gt;0,(T20+U20+V20+W20+X20)*Y20,"----")</f>
        <v>5.1749999999999997E-2</v>
      </c>
      <c r="AA19" s="150" t="s">
        <v>15</v>
      </c>
      <c r="AG19" s="1"/>
      <c r="AH19" s="1">
        <f>SUM(AH4:AH18)</f>
        <v>0.41386180419773966</v>
      </c>
      <c r="AI19" s="1"/>
    </row>
    <row r="20" spans="2:37" x14ac:dyDescent="0.25">
      <c r="B20" s="128"/>
      <c r="C20" s="128"/>
      <c r="D20" s="128"/>
      <c r="E20" s="128"/>
      <c r="F20" s="128"/>
      <c r="G20" s="128"/>
      <c r="H20" s="128"/>
      <c r="I20" s="128"/>
      <c r="J20" s="128"/>
      <c r="K20" s="128"/>
      <c r="L20" s="128"/>
      <c r="P20" s="129"/>
      <c r="Q20" s="129"/>
      <c r="R20" s="129"/>
      <c r="S20" s="129"/>
      <c r="T20" s="103">
        <v>3.5000000000000003E-2</v>
      </c>
      <c r="U20" s="103">
        <v>5.0000000000000001E-3</v>
      </c>
      <c r="V20" s="103">
        <v>0</v>
      </c>
      <c r="W20" s="103">
        <v>0</v>
      </c>
      <c r="X20" s="103">
        <v>5.0000000000000001E-3</v>
      </c>
      <c r="Y20" s="103">
        <v>1.1499999999999999</v>
      </c>
      <c r="Z20" s="130"/>
      <c r="AA20" s="150"/>
      <c r="AH20" s="1">
        <f>SUM(AH8:AH18)</f>
        <v>0.27011180419773967</v>
      </c>
      <c r="AI20" s="1"/>
    </row>
    <row r="21" spans="2:37" x14ac:dyDescent="0.25">
      <c r="B21" s="128"/>
      <c r="C21" s="128"/>
      <c r="D21" s="128"/>
      <c r="E21" s="128"/>
      <c r="F21" s="128"/>
      <c r="G21" s="128"/>
      <c r="H21" s="128"/>
      <c r="I21" s="128"/>
      <c r="J21" s="128"/>
      <c r="K21" s="128"/>
      <c r="L21" s="128"/>
      <c r="T21" s="131" t="s">
        <v>84</v>
      </c>
      <c r="U21" s="132" t="s">
        <v>88</v>
      </c>
      <c r="V21" s="132" t="s">
        <v>85</v>
      </c>
      <c r="W21" s="132" t="s">
        <v>86</v>
      </c>
      <c r="X21" s="132" t="s">
        <v>87</v>
      </c>
      <c r="Y21" s="132" t="s">
        <v>89</v>
      </c>
      <c r="AH21" s="1"/>
      <c r="AI21" s="1"/>
    </row>
    <row r="22" spans="2:37" x14ac:dyDescent="0.25">
      <c r="B22" s="128"/>
      <c r="C22" s="128"/>
      <c r="D22" s="128"/>
      <c r="E22" s="128"/>
      <c r="F22" s="128"/>
      <c r="G22" s="128"/>
      <c r="H22" s="128"/>
      <c r="I22" s="128"/>
      <c r="J22" s="128"/>
      <c r="K22" s="128"/>
      <c r="L22" s="128"/>
      <c r="S22" s="15"/>
      <c r="T22" s="131"/>
      <c r="U22" s="132"/>
      <c r="V22" s="132"/>
      <c r="W22" s="132"/>
      <c r="X22" s="132"/>
      <c r="Y22" s="132"/>
      <c r="AH22" s="1"/>
      <c r="AI22" s="1"/>
    </row>
    <row r="23" spans="2:37" ht="15" customHeight="1" x14ac:dyDescent="0.25">
      <c r="B23" s="128"/>
      <c r="C23" s="128"/>
      <c r="D23" s="128"/>
      <c r="E23" s="128"/>
      <c r="F23" s="128"/>
      <c r="G23" s="128"/>
      <c r="H23" s="128"/>
      <c r="I23" s="128"/>
      <c r="J23" s="128"/>
      <c r="K23" s="128"/>
      <c r="L23" s="128"/>
      <c r="Q23" s="29"/>
      <c r="R23" s="30" t="s">
        <v>13</v>
      </c>
      <c r="S23" s="29"/>
      <c r="T23" s="29"/>
      <c r="U23" s="31"/>
      <c r="V23" s="31"/>
      <c r="W23" s="31"/>
      <c r="X23" s="31"/>
      <c r="Y23" s="91"/>
      <c r="Z23" s="133" t="s">
        <v>16</v>
      </c>
      <c r="AH23" s="1"/>
      <c r="AI23" s="1"/>
    </row>
    <row r="24" spans="2:37" ht="15" customHeight="1" x14ac:dyDescent="0.25">
      <c r="B24" s="128"/>
      <c r="C24" s="128"/>
      <c r="D24" s="128"/>
      <c r="E24" s="128"/>
      <c r="F24" s="128"/>
      <c r="G24" s="128"/>
      <c r="H24" s="128"/>
      <c r="I24" s="128"/>
      <c r="J24" s="128"/>
      <c r="K24" s="128"/>
      <c r="L24" s="128"/>
      <c r="P24" s="133" t="s">
        <v>35</v>
      </c>
      <c r="Q24" s="133"/>
      <c r="R24" s="133"/>
      <c r="S24" s="133"/>
      <c r="T24" s="135" t="s">
        <v>78</v>
      </c>
      <c r="U24" s="137" t="s">
        <v>18</v>
      </c>
      <c r="V24" s="137"/>
      <c r="W24" s="133" t="s">
        <v>124</v>
      </c>
      <c r="X24" s="137" t="s">
        <v>121</v>
      </c>
      <c r="Y24" s="137"/>
      <c r="Z24" s="133"/>
      <c r="AI24" s="1"/>
      <c r="AJ24" s="1"/>
      <c r="AK24" s="1"/>
    </row>
    <row r="25" spans="2:37" ht="15" customHeight="1" x14ac:dyDescent="0.25">
      <c r="B25" s="128"/>
      <c r="C25" s="128"/>
      <c r="D25" s="128"/>
      <c r="E25" s="128"/>
      <c r="F25" s="128"/>
      <c r="G25" s="128"/>
      <c r="H25" s="128"/>
      <c r="I25" s="128"/>
      <c r="J25" s="128"/>
      <c r="K25" s="128"/>
      <c r="L25" s="128"/>
      <c r="P25" s="134"/>
      <c r="Q25" s="134"/>
      <c r="R25" s="134"/>
      <c r="S25" s="134"/>
      <c r="T25" s="136"/>
      <c r="U25" s="35" t="s">
        <v>2</v>
      </c>
      <c r="V25" s="35" t="s">
        <v>3</v>
      </c>
      <c r="W25" s="134"/>
      <c r="X25" s="32" t="s">
        <v>24</v>
      </c>
      <c r="Y25" s="32" t="s">
        <v>79</v>
      </c>
      <c r="Z25" s="134"/>
      <c r="AK25" s="1"/>
    </row>
    <row r="26" spans="2:37" x14ac:dyDescent="0.25">
      <c r="B26" s="128"/>
      <c r="C26" s="128"/>
      <c r="D26" s="128"/>
      <c r="E26" s="128"/>
      <c r="F26" s="128"/>
      <c r="G26" s="128"/>
      <c r="H26" s="128"/>
      <c r="I26" s="128"/>
      <c r="J26" s="128"/>
      <c r="K26" s="128"/>
      <c r="L26" s="128"/>
      <c r="P26" s="122" t="s">
        <v>41</v>
      </c>
      <c r="Q26" s="122"/>
      <c r="R26" s="122"/>
      <c r="S26" s="122"/>
      <c r="T26" s="123" t="str">
        <f>IF(AND(S11&lt;&gt;"----",S12&lt;&gt;"----"),S12/S11,"----")</f>
        <v>----</v>
      </c>
      <c r="U26" s="114" t="str">
        <f>IF(AND(S11&lt;&gt;"----", S12&lt;&gt;"----"),IF(AND(R5&gt;0.0199,R5&lt;0.2001),IF(AND(T26&gt;0.25,T26&lt;12),0.41*(T26)^-0.69,"----"),"----"),"----")</f>
        <v>----</v>
      </c>
      <c r="V26" s="125" t="str">
        <f>IF(AND(S11&lt;&gt;"----", S12&lt;&gt;"----"),IF(AND(R5&gt;0.0199,R5&lt;0.2001),IF(AND(T26&gt;0.25,T26&lt;12),29*T26^-1.56,"----"),"----"),"----")</f>
        <v>----</v>
      </c>
      <c r="W26" s="126">
        <v>78</v>
      </c>
      <c r="X26" s="127" t="s">
        <v>81</v>
      </c>
      <c r="Y26" s="138" t="s">
        <v>105</v>
      </c>
      <c r="Z26" s="150"/>
      <c r="AK26" s="1"/>
    </row>
    <row r="27" spans="2:37" ht="17.25" customHeight="1" x14ac:dyDescent="0.25">
      <c r="B27" s="128"/>
      <c r="C27" s="128"/>
      <c r="D27" s="128"/>
      <c r="E27" s="128"/>
      <c r="F27" s="128"/>
      <c r="G27" s="128"/>
      <c r="H27" s="128"/>
      <c r="I27" s="128"/>
      <c r="J27" s="128"/>
      <c r="K27" s="128"/>
      <c r="L27" s="128"/>
      <c r="P27" s="111" t="s">
        <v>145</v>
      </c>
      <c r="Q27" s="111"/>
      <c r="R27" s="111"/>
      <c r="S27" s="111"/>
      <c r="T27" s="124"/>
      <c r="U27" s="114"/>
      <c r="V27" s="125"/>
      <c r="W27" s="126"/>
      <c r="X27" s="127"/>
      <c r="Y27" s="127"/>
      <c r="Z27" s="150"/>
      <c r="AK27" s="1"/>
    </row>
    <row r="28" spans="2:37" ht="15" customHeight="1" x14ac:dyDescent="0.25">
      <c r="B28" s="128"/>
      <c r="C28" s="128"/>
      <c r="D28" s="128"/>
      <c r="E28" s="128"/>
      <c r="F28" s="128"/>
      <c r="G28" s="128"/>
      <c r="H28" s="128"/>
      <c r="I28" s="128"/>
      <c r="J28" s="128"/>
      <c r="K28" s="128"/>
      <c r="L28" s="128"/>
      <c r="P28" s="112" t="s">
        <v>48</v>
      </c>
      <c r="Q28" s="112"/>
      <c r="R28" s="112"/>
      <c r="S28" s="112"/>
      <c r="T28" s="113">
        <f>IF(AND(S8&lt;&gt;"----",S10&lt;&gt;"----"),S10/S8,"----")</f>
        <v>3.7500000000000004</v>
      </c>
      <c r="U28" s="114">
        <f>IF(AND(V28&lt;&gt;"----",S9&lt;&gt;"----"),(S9^(1/3)*V28/(8*9.81))^0.5,"----")</f>
        <v>3.9752676769322148E-2</v>
      </c>
      <c r="V28" s="114">
        <f>IF(AND(S8&lt;&gt;"----", S10&lt;&gt;"----"),IF(R5&lt;0.02999,IF(AND(R5&gt;0.00004,R5&lt;0.195),IF(AND(T28&gt;0.18,T28&lt;100),8/(4.416*(T28)^1.904*(1+(S10/(1.283*S8))^1.618)^-1.083)^2,"----"),"----"),"----"),"----")</f>
        <v>0.16305752916192173</v>
      </c>
      <c r="W28" s="126">
        <v>2890</v>
      </c>
      <c r="X28" s="127" t="s">
        <v>122</v>
      </c>
      <c r="Y28" s="127" t="s">
        <v>106</v>
      </c>
      <c r="Z28" s="150" t="s">
        <v>15</v>
      </c>
      <c r="AK28" s="1"/>
    </row>
    <row r="29" spans="2:37" ht="17.25" customHeight="1" x14ac:dyDescent="0.25">
      <c r="B29" s="8"/>
      <c r="C29" s="9" t="s">
        <v>7</v>
      </c>
      <c r="D29" s="8"/>
      <c r="E29" s="8"/>
      <c r="F29" s="8"/>
      <c r="G29" s="8"/>
      <c r="P29" s="139"/>
      <c r="Q29" s="139"/>
      <c r="R29" s="139"/>
      <c r="S29" s="139"/>
      <c r="T29" s="113"/>
      <c r="U29" s="114"/>
      <c r="V29" s="114"/>
      <c r="W29" s="126"/>
      <c r="X29" s="127"/>
      <c r="Y29" s="127"/>
      <c r="Z29" s="150"/>
      <c r="AK29" s="1"/>
    </row>
    <row r="30" spans="2:37" ht="15" customHeight="1" x14ac:dyDescent="0.25">
      <c r="B30" s="8"/>
      <c r="C30" s="16" t="s">
        <v>14</v>
      </c>
      <c r="D30" s="15" t="s">
        <v>69</v>
      </c>
      <c r="E30" s="15"/>
      <c r="F30" s="15"/>
      <c r="G30" s="15"/>
      <c r="H30" s="148" t="s">
        <v>144</v>
      </c>
      <c r="I30" s="148"/>
      <c r="J30" s="148"/>
      <c r="K30" s="148"/>
      <c r="L30" s="148"/>
      <c r="P30" s="140" t="s">
        <v>67</v>
      </c>
      <c r="Q30" s="140"/>
      <c r="R30" s="140"/>
      <c r="S30" s="140"/>
      <c r="T30" s="141" t="str">
        <f>IF(AND(S10&lt;&gt;"----",S11&lt;&gt;"----"),S10/S11,"----")</f>
        <v>----</v>
      </c>
      <c r="U30" s="114" t="str">
        <f>IF(AND(V30&lt;&gt;"----",S9&lt;&gt;"----"),(S9^(1/3)*V30/(8*9.81))^0.5,"----")</f>
        <v>----</v>
      </c>
      <c r="V30" s="125" t="str">
        <f>IF(AND(S10&lt;&gt;"----", S11&lt;&gt;"----"),IF(AND(R5&gt;0.0199,R5&lt;0.1001),IF(AND(T30&gt;1.1999,T30&lt;12),8/(0.91*T30)^2,"----"),"----"),"----")</f>
        <v>----</v>
      </c>
      <c r="W30" s="126">
        <v>94</v>
      </c>
      <c r="X30" s="127" t="s">
        <v>80</v>
      </c>
      <c r="Y30" s="138" t="s">
        <v>107</v>
      </c>
      <c r="Z30" s="150"/>
      <c r="AK30" s="1"/>
    </row>
    <row r="31" spans="2:37" x14ac:dyDescent="0.25">
      <c r="B31" s="8"/>
      <c r="C31" s="8"/>
      <c r="D31" s="15" t="s">
        <v>131</v>
      </c>
      <c r="E31" s="15"/>
      <c r="F31" s="15"/>
      <c r="G31" s="15"/>
      <c r="H31" s="148"/>
      <c r="I31" s="148"/>
      <c r="J31" s="148"/>
      <c r="K31" s="148"/>
      <c r="L31" s="148"/>
      <c r="P31" s="139"/>
      <c r="Q31" s="139"/>
      <c r="R31" s="139"/>
      <c r="S31" s="139"/>
      <c r="T31" s="141"/>
      <c r="U31" s="114"/>
      <c r="V31" s="125"/>
      <c r="W31" s="126"/>
      <c r="X31" s="127"/>
      <c r="Y31" s="127"/>
      <c r="Z31" s="150"/>
      <c r="AK31" s="1"/>
    </row>
    <row r="32" spans="2:37" ht="15" customHeight="1" x14ac:dyDescent="0.25">
      <c r="C32" s="8"/>
      <c r="D32" s="142" t="s">
        <v>132</v>
      </c>
      <c r="E32" s="142"/>
      <c r="F32" s="142"/>
      <c r="G32" s="142"/>
      <c r="H32" s="148"/>
      <c r="I32" s="148"/>
      <c r="J32" s="148"/>
      <c r="K32" s="148"/>
      <c r="L32" s="148"/>
      <c r="P32" s="140" t="s">
        <v>49</v>
      </c>
      <c r="Q32" s="140"/>
      <c r="R32" s="140"/>
      <c r="S32" s="140"/>
      <c r="T32" s="113" t="str">
        <f>IF(AND(T8&lt;&gt;"----",S9&lt;&gt;"----"),S9/T8,"----")</f>
        <v>----</v>
      </c>
      <c r="U32" s="114" t="str">
        <f>IF(AND(V32&lt;&gt;"----",S9&lt;&gt;"----"),(S9^(1/3)*V32/(8*9.81))^0.5,"----")</f>
        <v>----</v>
      </c>
      <c r="V32" s="114" t="str">
        <f>IF(AND(T8&lt;&gt;"----", S9&lt;&gt;"----"),IF(OR(R5&lt;0.02999,OR(D13="n",D13="N")),IF(AND(R5&gt;0.02699,R5&lt;0.1841),IF(AND(T32&gt;0.099,T32&lt;1.4),1/(1.48*T32^1.8)^2,"----"),"----"),"----"),"----")</f>
        <v>----</v>
      </c>
      <c r="W32" s="126">
        <v>81</v>
      </c>
      <c r="X32" s="127" t="s">
        <v>39</v>
      </c>
      <c r="Y32" s="127" t="s">
        <v>108</v>
      </c>
      <c r="Z32" s="150"/>
      <c r="AK32" s="1"/>
    </row>
    <row r="33" spans="2:37" ht="15" customHeight="1" x14ac:dyDescent="0.25">
      <c r="H33" s="148"/>
      <c r="I33" s="148"/>
      <c r="J33" s="148"/>
      <c r="K33" s="148"/>
      <c r="L33" s="148"/>
      <c r="P33" s="143" t="s">
        <v>40</v>
      </c>
      <c r="Q33" s="143"/>
      <c r="R33" s="143"/>
      <c r="S33" s="143"/>
      <c r="T33" s="113"/>
      <c r="U33" s="114"/>
      <c r="V33" s="114"/>
      <c r="W33" s="126"/>
      <c r="X33" s="127"/>
      <c r="Y33" s="127"/>
      <c r="Z33" s="150"/>
      <c r="AK33" s="1"/>
    </row>
    <row r="34" spans="2:37" ht="15" customHeight="1" x14ac:dyDescent="0.25">
      <c r="H34" s="96"/>
      <c r="I34" s="96"/>
      <c r="J34" s="96"/>
      <c r="K34" s="96"/>
      <c r="L34" s="96"/>
      <c r="P34" s="144" t="s">
        <v>30</v>
      </c>
      <c r="Q34" s="144"/>
      <c r="R34" s="144"/>
      <c r="S34" s="144"/>
      <c r="T34" s="113">
        <f>IF(AND(S8&lt;&gt;"----",S10&lt;&gt;"----"),S10/S8,"----")</f>
        <v>3.7500000000000004</v>
      </c>
      <c r="U34" s="114">
        <f>IF(AND(V34&lt;&gt;"----",S9&lt;&gt;"----"),(S9^(1/3)*V34/(8*9.81))^0.5,"----")</f>
        <v>3.8533604540820394E-2</v>
      </c>
      <c r="V34" s="114">
        <f>IF(AND(S8&lt;&gt;"----", S10&lt;&gt;"----"),IF(AND(R5&gt;0.004289,R5&lt;0.03731),IF(AND(T34&gt;0.7099,T34&lt;11.41),8/(5.62*LOG(T34)+4)^2,"----"),"----"),"----")</f>
        <v>0.15321009232047497</v>
      </c>
      <c r="W34" s="126">
        <v>44</v>
      </c>
      <c r="X34" s="127" t="s">
        <v>28</v>
      </c>
      <c r="Y34" s="127" t="s">
        <v>109</v>
      </c>
      <c r="Z34" s="150" t="s">
        <v>15</v>
      </c>
    </row>
    <row r="35" spans="2:37" ht="17.25" customHeight="1" x14ac:dyDescent="0.25">
      <c r="C35" s="9" t="s">
        <v>11</v>
      </c>
      <c r="P35" s="143" t="s">
        <v>36</v>
      </c>
      <c r="Q35" s="143"/>
      <c r="R35" s="143"/>
      <c r="S35" s="143"/>
      <c r="T35" s="113"/>
      <c r="U35" s="114"/>
      <c r="V35" s="114"/>
      <c r="W35" s="126"/>
      <c r="X35" s="127"/>
      <c r="Y35" s="127"/>
      <c r="Z35" s="150"/>
    </row>
    <row r="36" spans="2:37" x14ac:dyDescent="0.25">
      <c r="C36" s="2"/>
      <c r="G36" s="2"/>
      <c r="P36" s="140" t="s">
        <v>31</v>
      </c>
      <c r="Q36" s="140"/>
      <c r="R36" s="140"/>
      <c r="S36" s="140"/>
      <c r="T36" s="129" t="s">
        <v>21</v>
      </c>
      <c r="U36" s="114">
        <f>IF(AND(R9&lt;&gt;"----",R5&lt;&gt;"----"),IF(AND(R5&gt;0.00199, R5&lt;0.0391),0.39*R5^0.38*R9^-0.16, "----"),"----")</f>
        <v>6.3907903789372611E-2</v>
      </c>
      <c r="V36" s="114">
        <f>IF(U36&lt;&gt;"----",8*9.81*U36^2/S9^(1/3), "----")</f>
        <v>0.42142204247078652</v>
      </c>
      <c r="W36" s="126">
        <v>75</v>
      </c>
      <c r="X36" s="127" t="s">
        <v>23</v>
      </c>
      <c r="Y36" s="127" t="s">
        <v>21</v>
      </c>
      <c r="Z36" s="150" t="s">
        <v>15</v>
      </c>
    </row>
    <row r="37" spans="2:37" ht="17.25" customHeight="1" x14ac:dyDescent="0.25">
      <c r="C37" s="16" t="s">
        <v>14</v>
      </c>
      <c r="D37" s="145" t="s">
        <v>17</v>
      </c>
      <c r="E37" s="145"/>
      <c r="F37" s="145"/>
      <c r="G37" s="145"/>
      <c r="P37" s="111" t="s">
        <v>37</v>
      </c>
      <c r="Q37" s="111"/>
      <c r="R37" s="111"/>
      <c r="S37" s="111"/>
      <c r="T37" s="129"/>
      <c r="U37" s="114"/>
      <c r="V37" s="114"/>
      <c r="W37" s="126"/>
      <c r="X37" s="127"/>
      <c r="Y37" s="127"/>
      <c r="Z37" s="150"/>
    </row>
    <row r="38" spans="2:37" ht="15" customHeight="1" x14ac:dyDescent="0.25">
      <c r="C38" s="2"/>
      <c r="D38" t="s">
        <v>70</v>
      </c>
      <c r="P38" s="140" t="s">
        <v>32</v>
      </c>
      <c r="Q38" s="140"/>
      <c r="R38" s="140"/>
      <c r="S38" s="140"/>
      <c r="T38" s="146">
        <f>IF(AND(R8&lt;&gt;"----",S9&lt;&gt;"----"),S9/R8,"----")</f>
        <v>7.3333333333333339</v>
      </c>
      <c r="U38" s="114">
        <f>IF(AND(V38&lt;&gt;"----",S9&lt;&gt;"----"),(S9^(1/3)*V38/(8*9.81))^0.5,"----")</f>
        <v>4.1783305919548042E-2</v>
      </c>
      <c r="V38" s="114">
        <f>IF(AND(R8&lt;&gt;"----", S9&lt;&gt;"----"),IF(AND(R5&gt;0.000085,R5&lt;0.011),IF(AND(T38&gt;1.8,T38&lt;181),1/(1.33*T38^0.287)^2,"----"),"----"),"----")</f>
        <v>0.18014146880036244</v>
      </c>
      <c r="W38" s="126">
        <v>84</v>
      </c>
      <c r="X38" s="127" t="s">
        <v>22</v>
      </c>
      <c r="Y38" s="127" t="s">
        <v>110</v>
      </c>
      <c r="Z38" s="150" t="s">
        <v>15</v>
      </c>
    </row>
    <row r="39" spans="2:37" ht="17.25" x14ac:dyDescent="0.25">
      <c r="C39" s="2"/>
      <c r="D39" s="145" t="s">
        <v>71</v>
      </c>
      <c r="E39" s="145"/>
      <c r="F39" s="145"/>
      <c r="P39" s="111" t="s">
        <v>38</v>
      </c>
      <c r="Q39" s="111"/>
      <c r="R39" s="111"/>
      <c r="S39" s="111"/>
      <c r="T39" s="146"/>
      <c r="U39" s="114"/>
      <c r="V39" s="114"/>
      <c r="W39" s="126"/>
      <c r="X39" s="127"/>
      <c r="Y39" s="127"/>
      <c r="Z39" s="150"/>
    </row>
    <row r="40" spans="2:37" ht="15" customHeight="1" x14ac:dyDescent="0.25">
      <c r="D40" s="142" t="s">
        <v>72</v>
      </c>
      <c r="E40" s="142"/>
      <c r="F40" s="142"/>
      <c r="K40" s="108" t="s">
        <v>16</v>
      </c>
      <c r="L40" s="108"/>
      <c r="P40" s="140" t="s">
        <v>33</v>
      </c>
      <c r="Q40" s="140"/>
      <c r="R40" s="140"/>
      <c r="S40" s="140"/>
      <c r="T40" s="141">
        <f>IF(AND(S8&lt;&gt;"----",S9&lt;&gt;"----"),S9/S8,"----")</f>
        <v>3.666666666666667</v>
      </c>
      <c r="U40" s="114">
        <f>IF(AND(V40&lt;&gt;"----",S9&lt;&gt;"----"),(S9^(1/3)*V40/(8*9.81))^0.5,"----")</f>
        <v>4.3118821775179117E-2</v>
      </c>
      <c r="V40" s="114">
        <f>IF(AND(S8&lt;&gt;"----", S9&lt;&gt;"----"),IF(AND(R5&gt;0.00047,R5&lt;0.0101),IF(AND(T40&gt;0.8,T40&lt;25),1/(2.03*LOG((12.72*S9)/(3.5*S8)))^2,"----"),"----"),"----")</f>
        <v>0.19184119570931282</v>
      </c>
      <c r="W40" s="126">
        <v>30</v>
      </c>
      <c r="X40" s="127" t="s">
        <v>25</v>
      </c>
      <c r="Y40" s="127" t="s">
        <v>111</v>
      </c>
      <c r="Z40" s="150" t="s">
        <v>15</v>
      </c>
    </row>
    <row r="41" spans="2:37" ht="17.25" customHeight="1" x14ac:dyDescent="0.25">
      <c r="C41" s="8"/>
      <c r="D41" s="142" t="s">
        <v>73</v>
      </c>
      <c r="E41" s="142"/>
      <c r="K41" s="108"/>
      <c r="L41" s="108"/>
      <c r="P41" s="139"/>
      <c r="Q41" s="139"/>
      <c r="R41" s="139"/>
      <c r="S41" s="139"/>
      <c r="T41" s="141"/>
      <c r="U41" s="114"/>
      <c r="V41" s="114"/>
      <c r="W41" s="126"/>
      <c r="X41" s="127"/>
      <c r="Y41" s="127"/>
      <c r="Z41" s="150"/>
    </row>
    <row r="42" spans="2:37" ht="15" customHeight="1" x14ac:dyDescent="0.25">
      <c r="C42" s="8"/>
      <c r="E42" s="8"/>
      <c r="I42" s="2" t="s">
        <v>2</v>
      </c>
      <c r="J42" s="2" t="s">
        <v>3</v>
      </c>
      <c r="K42" s="108"/>
      <c r="L42" s="108"/>
      <c r="P42" s="144" t="s">
        <v>34</v>
      </c>
      <c r="Q42" s="144"/>
      <c r="R42" s="144"/>
      <c r="S42" s="144"/>
      <c r="T42" s="141">
        <f>IF(AND(S8&lt;&gt;"----",S9&lt;&gt;"----"),S9/S8,"----")</f>
        <v>3.666666666666667</v>
      </c>
      <c r="U42" s="114">
        <f>IF(AND(R9&lt;&gt;"----",S8&lt;&gt;"----"),IF(AND(R5&gt;0.000379, R5&lt;0.0391),(0.0926*R9^(1/6))/(1.16+2*LOG(T42)), "----"),"----")</f>
        <v>4.3015491403497343E-2</v>
      </c>
      <c r="V42" s="114">
        <f>IF(U42&lt;&gt;"----",8*9.81*U42^2/S9^(1/3), "----")</f>
        <v>0.19092283712722863</v>
      </c>
      <c r="W42" s="126">
        <v>50</v>
      </c>
      <c r="X42" s="127" t="s">
        <v>46</v>
      </c>
      <c r="Y42" s="127" t="s">
        <v>112</v>
      </c>
      <c r="Z42" s="150" t="s">
        <v>15</v>
      </c>
    </row>
    <row r="43" spans="2:37" ht="15" customHeight="1" x14ac:dyDescent="0.25">
      <c r="H43" s="92" t="s">
        <v>0</v>
      </c>
      <c r="I43" s="101">
        <v>4.4999999999999998E-2</v>
      </c>
      <c r="J43" s="28">
        <f>IF(S9&lt;&gt;"----",IF(I43&gt;0,(8*9.81*I43^2)/$S$9^(1/3),"----"),"----")</f>
        <v>0.20894555169930012</v>
      </c>
      <c r="K43" s="149" t="s">
        <v>15</v>
      </c>
      <c r="L43" s="149"/>
      <c r="P43" s="143" t="s">
        <v>47</v>
      </c>
      <c r="Q43" s="143"/>
      <c r="R43" s="143"/>
      <c r="S43" s="143"/>
      <c r="T43" s="141"/>
      <c r="U43" s="114"/>
      <c r="V43" s="114"/>
      <c r="W43" s="126"/>
      <c r="X43" s="127"/>
      <c r="Y43" s="127"/>
      <c r="Z43" s="150"/>
    </row>
    <row r="44" spans="2:37" ht="15" customHeight="1" x14ac:dyDescent="0.25">
      <c r="H44" s="92" t="s">
        <v>1</v>
      </c>
      <c r="I44" s="101">
        <v>4.7E-2</v>
      </c>
      <c r="J44" s="28">
        <f>IF(S9&lt;&gt;"----",IF(I44&gt;0,(8*9.81*I44^2)/$S$9^(1/3),"----"),"----")</f>
        <v>0.22793122158210075</v>
      </c>
      <c r="K44" s="149" t="s">
        <v>15</v>
      </c>
      <c r="L44" s="149"/>
      <c r="Q44" s="143"/>
      <c r="R44" s="143"/>
      <c r="S44" s="143"/>
      <c r="T44" s="127"/>
      <c r="U44" s="126"/>
      <c r="V44" s="126"/>
      <c r="W44" s="126"/>
      <c r="X44" s="147"/>
      <c r="Y44" s="147"/>
      <c r="Z44" s="126"/>
    </row>
    <row r="45" spans="2:37" ht="10.5" customHeight="1" x14ac:dyDescent="0.25">
      <c r="E45" s="68"/>
      <c r="F45" s="69"/>
      <c r="G45" s="22"/>
      <c r="H45" s="94"/>
      <c r="Q45" s="87"/>
      <c r="R45" s="87"/>
      <c r="S45" s="87"/>
      <c r="T45" s="127"/>
      <c r="U45" s="126"/>
      <c r="V45" s="126"/>
      <c r="W45" s="126"/>
      <c r="X45" s="147"/>
      <c r="Y45" s="147"/>
      <c r="Z45" s="126"/>
    </row>
    <row r="46" spans="2:37" x14ac:dyDescent="0.25">
      <c r="B46" s="70" t="s">
        <v>83</v>
      </c>
      <c r="D46" s="107" t="s">
        <v>133</v>
      </c>
      <c r="E46" s="107"/>
      <c r="F46" s="107"/>
      <c r="G46" s="107"/>
      <c r="H46" s="107"/>
      <c r="I46" s="107"/>
      <c r="J46" s="107"/>
      <c r="K46" s="107"/>
      <c r="L46" s="107"/>
      <c r="M46" s="107"/>
      <c r="Q46" s="127"/>
      <c r="R46" s="127"/>
      <c r="S46" s="127"/>
      <c r="T46" s="127"/>
      <c r="U46" s="126"/>
      <c r="V46" s="126"/>
      <c r="W46" s="126"/>
      <c r="X46" s="147"/>
      <c r="Y46" s="147"/>
      <c r="Z46" s="126"/>
    </row>
    <row r="47" spans="2:37" ht="15" customHeight="1" x14ac:dyDescent="0.25">
      <c r="D47" s="95"/>
      <c r="E47" s="95"/>
      <c r="F47" s="95"/>
      <c r="G47" s="95"/>
      <c r="H47" s="95"/>
      <c r="I47" s="95"/>
      <c r="J47" s="95"/>
      <c r="K47" s="95"/>
      <c r="L47" s="95"/>
      <c r="Q47" s="143"/>
      <c r="R47" s="143"/>
      <c r="S47" s="143"/>
      <c r="T47" s="127"/>
      <c r="U47" s="126"/>
      <c r="V47" s="126"/>
      <c r="W47" s="126"/>
      <c r="X47" s="147"/>
      <c r="Y47" s="147"/>
      <c r="Z47" s="126"/>
    </row>
    <row r="48" spans="2:37" x14ac:dyDescent="0.25">
      <c r="F48" s="1"/>
      <c r="G48" s="2"/>
      <c r="H48" s="2"/>
      <c r="Q48" s="127"/>
      <c r="R48" s="127"/>
      <c r="S48" s="127"/>
      <c r="T48" s="127"/>
      <c r="U48" s="126"/>
      <c r="V48" s="126"/>
      <c r="W48" s="126"/>
      <c r="X48" s="147"/>
      <c r="Y48" s="147"/>
      <c r="Z48" s="126"/>
    </row>
    <row r="49" spans="2:26" ht="15" customHeight="1" x14ac:dyDescent="0.25">
      <c r="F49" s="1"/>
      <c r="G49" s="2"/>
      <c r="H49" s="2"/>
      <c r="Q49" s="143"/>
      <c r="R49" s="143"/>
      <c r="S49" s="143"/>
      <c r="T49" s="127"/>
      <c r="U49" s="126"/>
      <c r="V49" s="126"/>
      <c r="W49" s="126"/>
      <c r="X49" s="147"/>
      <c r="Y49" s="147"/>
      <c r="Z49" s="126"/>
    </row>
    <row r="50" spans="2:26" x14ac:dyDescent="0.25">
      <c r="F50" s="1"/>
      <c r="G50" s="2"/>
      <c r="H50" s="2"/>
      <c r="Q50" s="127"/>
      <c r="R50" s="127"/>
      <c r="S50" s="127"/>
      <c r="T50" s="127"/>
      <c r="U50" s="126"/>
      <c r="V50" s="126"/>
      <c r="W50" s="126"/>
      <c r="X50" s="147"/>
      <c r="Y50" s="147"/>
      <c r="Z50" s="126"/>
    </row>
    <row r="51" spans="2:26" x14ac:dyDescent="0.25">
      <c r="F51" s="1"/>
      <c r="G51" s="2"/>
      <c r="H51" s="2"/>
      <c r="Q51" s="111"/>
      <c r="R51" s="111"/>
      <c r="S51" s="111"/>
      <c r="T51" s="90"/>
      <c r="U51" s="126"/>
      <c r="V51" s="126"/>
      <c r="W51" s="126"/>
      <c r="X51" s="147"/>
      <c r="Y51" s="147"/>
      <c r="Z51" s="126"/>
    </row>
    <row r="52" spans="2:26" x14ac:dyDescent="0.25">
      <c r="F52" s="1"/>
      <c r="G52" s="2"/>
      <c r="H52" s="2"/>
      <c r="Q52" s="111"/>
      <c r="R52" s="111"/>
      <c r="S52" s="111"/>
      <c r="T52" s="90"/>
      <c r="U52" s="126"/>
      <c r="V52" s="126"/>
      <c r="W52" s="126"/>
      <c r="X52" s="147"/>
      <c r="Y52" s="147"/>
      <c r="Z52" s="126"/>
    </row>
    <row r="53" spans="2:26" x14ac:dyDescent="0.25">
      <c r="F53" s="1"/>
      <c r="G53" s="2"/>
      <c r="H53" s="2"/>
      <c r="S53" s="1"/>
    </row>
    <row r="54" spans="2:26" ht="15" customHeight="1" x14ac:dyDescent="0.25">
      <c r="C54" s="90"/>
      <c r="D54" s="90"/>
      <c r="E54" s="90"/>
      <c r="G54" s="89"/>
      <c r="H54" s="89"/>
      <c r="S54" s="1"/>
    </row>
    <row r="55" spans="2:26" ht="15" customHeight="1" x14ac:dyDescent="0.25">
      <c r="C55" s="90"/>
      <c r="D55" s="90"/>
      <c r="E55" s="90"/>
      <c r="G55" s="89"/>
      <c r="H55" s="89"/>
      <c r="S55" s="1"/>
      <c r="T55" s="2"/>
      <c r="U55" s="2"/>
      <c r="V55" s="2"/>
    </row>
    <row r="56" spans="2:26" ht="12" customHeight="1" x14ac:dyDescent="0.25">
      <c r="B56" s="25" t="s">
        <v>10</v>
      </c>
      <c r="F56" s="1"/>
      <c r="T56" s="2"/>
      <c r="U56" s="2"/>
      <c r="V56" s="2"/>
    </row>
    <row r="57" spans="2:26" ht="12" customHeight="1" x14ac:dyDescent="0.25">
      <c r="B57" s="145" t="s">
        <v>9</v>
      </c>
      <c r="C57" s="145"/>
      <c r="D57" s="145"/>
      <c r="E57" s="145"/>
      <c r="F57" s="1"/>
      <c r="P57" s="67" t="s">
        <v>92</v>
      </c>
      <c r="T57" s="2"/>
      <c r="U57" s="2"/>
      <c r="V57" s="2"/>
    </row>
    <row r="58" spans="2:26" ht="12" customHeight="1" x14ac:dyDescent="0.25">
      <c r="B58" s="67" t="s">
        <v>82</v>
      </c>
      <c r="F58" s="1"/>
      <c r="P58" s="25" t="s">
        <v>10</v>
      </c>
    </row>
    <row r="59" spans="2:26" ht="12" customHeight="1" x14ac:dyDescent="0.25">
      <c r="B59" s="67" t="s">
        <v>123</v>
      </c>
      <c r="P59" s="145" t="s">
        <v>9</v>
      </c>
      <c r="Q59" s="145"/>
      <c r="R59" s="145"/>
      <c r="S59" s="145"/>
      <c r="T59" s="145"/>
    </row>
    <row r="60" spans="2:26" ht="4.5" customHeight="1" x14ac:dyDescent="0.25"/>
    <row r="61" spans="2:26" x14ac:dyDescent="0.25">
      <c r="F61" s="1"/>
    </row>
    <row r="80" spans="6:6" ht="15.75" x14ac:dyDescent="0.25">
      <c r="F80" s="5"/>
    </row>
  </sheetData>
  <sheetProtection algorithmName="SHA-512" hashValue="H8uCx0aD9KkTAfQNL13eZclgR9JP3SX8WVUsPi9qAK1t6oOKkhRDkizxoU8NhbbIBM555lJVUrKlMxtyzPK0cA==" saltValue="mLS6YSr7vKmIGoevYzORtw==" spinCount="100000" sheet="1" objects="1" scenarios="1"/>
  <mergeCells count="153">
    <mergeCell ref="D46:M46"/>
    <mergeCell ref="B57:E57"/>
    <mergeCell ref="P59:T59"/>
    <mergeCell ref="Q50:S50"/>
    <mergeCell ref="Q51:S52"/>
    <mergeCell ref="U51:U52"/>
    <mergeCell ref="V51:V52"/>
    <mergeCell ref="W51:W52"/>
    <mergeCell ref="X51:X52"/>
    <mergeCell ref="Q49:S49"/>
    <mergeCell ref="T49:T50"/>
    <mergeCell ref="U49:U50"/>
    <mergeCell ref="V49:V50"/>
    <mergeCell ref="W49:W50"/>
    <mergeCell ref="X49:X50"/>
    <mergeCell ref="Y49:Y50"/>
    <mergeCell ref="Z49:Z50"/>
    <mergeCell ref="Y51:Y52"/>
    <mergeCell ref="Z51:Z52"/>
    <mergeCell ref="Z44:Z46"/>
    <mergeCell ref="Q46:S46"/>
    <mergeCell ref="Q47:S47"/>
    <mergeCell ref="T47:T48"/>
    <mergeCell ref="U47:U48"/>
    <mergeCell ref="V47:V48"/>
    <mergeCell ref="W47:W48"/>
    <mergeCell ref="X47:X48"/>
    <mergeCell ref="Y47:Y48"/>
    <mergeCell ref="Z47:Z48"/>
    <mergeCell ref="Q48:S48"/>
    <mergeCell ref="Q44:S44"/>
    <mergeCell ref="T44:T46"/>
    <mergeCell ref="U44:U46"/>
    <mergeCell ref="V44:V46"/>
    <mergeCell ref="W44:W46"/>
    <mergeCell ref="X44:X46"/>
    <mergeCell ref="Y44:Y46"/>
    <mergeCell ref="Y42:Y43"/>
    <mergeCell ref="Z42:Z43"/>
    <mergeCell ref="P43:S43"/>
    <mergeCell ref="K43:L43"/>
    <mergeCell ref="P42:S42"/>
    <mergeCell ref="T42:T43"/>
    <mergeCell ref="U42:U43"/>
    <mergeCell ref="V42:V43"/>
    <mergeCell ref="W42:W43"/>
    <mergeCell ref="X42:X43"/>
    <mergeCell ref="X38:X39"/>
    <mergeCell ref="Y38:Y39"/>
    <mergeCell ref="Z38:Z39"/>
    <mergeCell ref="D39:F39"/>
    <mergeCell ref="P39:S39"/>
    <mergeCell ref="D40:F40"/>
    <mergeCell ref="P40:S40"/>
    <mergeCell ref="T40:T41"/>
    <mergeCell ref="U40:U41"/>
    <mergeCell ref="X40:X41"/>
    <mergeCell ref="Y40:Y41"/>
    <mergeCell ref="Z40:Z41"/>
    <mergeCell ref="D37:G37"/>
    <mergeCell ref="P37:S37"/>
    <mergeCell ref="P38:S38"/>
    <mergeCell ref="T38:T39"/>
    <mergeCell ref="U38:U39"/>
    <mergeCell ref="V38:V39"/>
    <mergeCell ref="W38:W39"/>
    <mergeCell ref="V40:V41"/>
    <mergeCell ref="W40:W41"/>
    <mergeCell ref="K40:L42"/>
    <mergeCell ref="D41:E41"/>
    <mergeCell ref="P41:S41"/>
    <mergeCell ref="P36:S36"/>
    <mergeCell ref="T36:T37"/>
    <mergeCell ref="U36:U37"/>
    <mergeCell ref="V36:V37"/>
    <mergeCell ref="W36:W37"/>
    <mergeCell ref="Z32:Z33"/>
    <mergeCell ref="P33:S33"/>
    <mergeCell ref="P34:S34"/>
    <mergeCell ref="T34:T35"/>
    <mergeCell ref="U34:U35"/>
    <mergeCell ref="V34:V35"/>
    <mergeCell ref="W34:W35"/>
    <mergeCell ref="X34:X35"/>
    <mergeCell ref="Y34:Y35"/>
    <mergeCell ref="Z34:Z35"/>
    <mergeCell ref="X36:X37"/>
    <mergeCell ref="Y36:Y37"/>
    <mergeCell ref="Z36:Z37"/>
    <mergeCell ref="D32:G32"/>
    <mergeCell ref="P32:S32"/>
    <mergeCell ref="T32:T33"/>
    <mergeCell ref="U32:U33"/>
    <mergeCell ref="V32:V33"/>
    <mergeCell ref="W32:W33"/>
    <mergeCell ref="X32:X33"/>
    <mergeCell ref="Y32:Y33"/>
    <mergeCell ref="P35:S35"/>
    <mergeCell ref="H30:L33"/>
    <mergeCell ref="P30:S30"/>
    <mergeCell ref="T30:T31"/>
    <mergeCell ref="U30:U31"/>
    <mergeCell ref="V30:V31"/>
    <mergeCell ref="W30:W31"/>
    <mergeCell ref="X30:X31"/>
    <mergeCell ref="Y30:Y31"/>
    <mergeCell ref="Z30:Z31"/>
    <mergeCell ref="P31:S31"/>
    <mergeCell ref="Z23:Z25"/>
    <mergeCell ref="P24:S25"/>
    <mergeCell ref="T24:T25"/>
    <mergeCell ref="U24:V24"/>
    <mergeCell ref="W24:W25"/>
    <mergeCell ref="X24:Y24"/>
    <mergeCell ref="Y26:Y27"/>
    <mergeCell ref="Z28:Z29"/>
    <mergeCell ref="P29:S29"/>
    <mergeCell ref="W28:W29"/>
    <mergeCell ref="X28:X29"/>
    <mergeCell ref="Y28:Y29"/>
    <mergeCell ref="P19:S20"/>
    <mergeCell ref="Z19:Z20"/>
    <mergeCell ref="AA19:AA20"/>
    <mergeCell ref="T21:T22"/>
    <mergeCell ref="U21:U22"/>
    <mergeCell ref="V21:V22"/>
    <mergeCell ref="W21:W22"/>
    <mergeCell ref="X21:X22"/>
    <mergeCell ref="Y21:Y22"/>
    <mergeCell ref="K44:L44"/>
    <mergeCell ref="Z26:Z27"/>
    <mergeCell ref="P27:S27"/>
    <mergeCell ref="P28:S28"/>
    <mergeCell ref="T28:T29"/>
    <mergeCell ref="U28:U29"/>
    <mergeCell ref="V28:V29"/>
    <mergeCell ref="D4:G4"/>
    <mergeCell ref="I4:L4"/>
    <mergeCell ref="R4:U4"/>
    <mergeCell ref="X4:AA4"/>
    <mergeCell ref="I5:J5"/>
    <mergeCell ref="R5:S5"/>
    <mergeCell ref="X5:Y5"/>
    <mergeCell ref="I6:J6"/>
    <mergeCell ref="X6:Y6"/>
    <mergeCell ref="AA16:AA18"/>
    <mergeCell ref="P26:S26"/>
    <mergeCell ref="T26:T27"/>
    <mergeCell ref="U26:U27"/>
    <mergeCell ref="V26:V27"/>
    <mergeCell ref="W26:W27"/>
    <mergeCell ref="X26:X27"/>
    <mergeCell ref="B19:L28"/>
  </mergeCells>
  <hyperlinks>
    <hyperlink ref="D39:F39" r:id="rId1" display="Hicks and Mason 1991"/>
    <hyperlink ref="D37:F37" r:id="rId2" display="USGS (online photo guidance)"/>
    <hyperlink ref="B57" r:id="rId3"/>
    <hyperlink ref="P59" r:id="rId4"/>
    <hyperlink ref="D46" r:id="rId5" display="(See technical summary report for more detailed instructions.)"/>
  </hyperlinks>
  <pageMargins left="0.7" right="0.7" top="0.75" bottom="0.75" header="0.3" footer="0.3"/>
  <pageSetup scale="80"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80"/>
  <sheetViews>
    <sheetView showGridLines="0" zoomScale="90" zoomScaleNormal="90" workbookViewId="0">
      <selection activeCell="B2" sqref="B2"/>
    </sheetView>
  </sheetViews>
  <sheetFormatPr defaultRowHeight="15" x14ac:dyDescent="0.25"/>
  <cols>
    <col min="1" max="1" width="1.28515625" customWidth="1"/>
    <col min="2" max="2" width="10" customWidth="1"/>
    <col min="3" max="3" width="19.140625" customWidth="1"/>
    <col min="4" max="4" width="8.42578125" customWidth="1"/>
    <col min="5" max="5" width="8.28515625" customWidth="1"/>
    <col min="6" max="7" width="8.7109375" customWidth="1"/>
    <col min="8" max="8" width="10.7109375" customWidth="1"/>
    <col min="9" max="9" width="10.140625" customWidth="1"/>
    <col min="10" max="10" width="8.85546875" customWidth="1"/>
    <col min="11" max="11" width="6.5703125" customWidth="1"/>
    <col min="12" max="12" width="4.5703125" customWidth="1"/>
    <col min="13" max="13" width="5.5703125" customWidth="1"/>
    <col min="14" max="15" width="1.140625" customWidth="1"/>
    <col min="16" max="16" width="5.140625" customWidth="1"/>
    <col min="17" max="17" width="14.7109375" customWidth="1"/>
    <col min="18" max="19" width="5.42578125" customWidth="1"/>
    <col min="20" max="20" width="11.7109375" customWidth="1"/>
    <col min="21" max="22" width="8.140625" customWidth="1"/>
    <col min="23" max="23" width="9.5703125" customWidth="1"/>
    <col min="24" max="24" width="10.5703125" customWidth="1"/>
    <col min="25" max="25" width="13.5703125" customWidth="1"/>
    <col min="26" max="26" width="8.28515625" customWidth="1"/>
    <col min="27" max="27" width="9.140625" customWidth="1"/>
    <col min="28" max="29" width="1" customWidth="1"/>
  </cols>
  <sheetData>
    <row r="1" spans="2:35" ht="6" customHeight="1" x14ac:dyDescent="0.25"/>
    <row r="2" spans="2:35" ht="17.25" customHeight="1" x14ac:dyDescent="0.3">
      <c r="B2" s="10" t="s">
        <v>146</v>
      </c>
      <c r="M2" s="1" t="s">
        <v>20</v>
      </c>
      <c r="P2" s="10" t="s">
        <v>147</v>
      </c>
      <c r="AA2" s="1" t="s">
        <v>8</v>
      </c>
      <c r="AH2" s="2" t="s">
        <v>2</v>
      </c>
      <c r="AI2" s="2" t="s">
        <v>3</v>
      </c>
    </row>
    <row r="3" spans="2:35" ht="5.25" customHeight="1" x14ac:dyDescent="0.25">
      <c r="C3" s="5"/>
      <c r="D3" s="5"/>
      <c r="E3" s="5"/>
    </row>
    <row r="4" spans="2:35" x14ac:dyDescent="0.25">
      <c r="B4" s="17"/>
      <c r="C4" s="92" t="s">
        <v>90</v>
      </c>
      <c r="D4" s="151" t="s">
        <v>142</v>
      </c>
      <c r="E4" s="151"/>
      <c r="F4" s="151"/>
      <c r="G4" s="151"/>
      <c r="H4" s="92" t="s">
        <v>4</v>
      </c>
      <c r="I4" s="151" t="s">
        <v>143</v>
      </c>
      <c r="J4" s="151"/>
      <c r="K4" s="151"/>
      <c r="L4" s="151"/>
      <c r="Q4" s="92" t="s">
        <v>90</v>
      </c>
      <c r="R4" s="116" t="str">
        <f>IF(D4&gt;0,D4,"----")</f>
        <v>East St. Louis Creek</v>
      </c>
      <c r="S4" s="116"/>
      <c r="T4" s="116"/>
      <c r="U4" s="116"/>
      <c r="V4" s="92"/>
      <c r="W4" s="92" t="s">
        <v>4</v>
      </c>
      <c r="X4" s="117" t="str">
        <f>IF(I4&gt;0,I4,"----")</f>
        <v>Reach ESL-1</v>
      </c>
      <c r="Y4" s="117"/>
      <c r="Z4" s="117"/>
      <c r="AA4" s="117"/>
      <c r="AG4" s="1" t="s">
        <v>0</v>
      </c>
      <c r="AH4" s="1" t="str">
        <f>IF(OR(K43="y",K43="Y"),I43,"----")</f>
        <v>----</v>
      </c>
      <c r="AI4" s="28" t="str">
        <f t="shared" ref="AI4:AI5" si="0">IF(AH4&lt;&gt;"----",IF(AH4&gt;0,(8*9.81*AH4^2)/$S$9^(1/3),"----"),"----")</f>
        <v>----</v>
      </c>
    </row>
    <row r="5" spans="2:35" x14ac:dyDescent="0.25">
      <c r="C5" s="92" t="s">
        <v>134</v>
      </c>
      <c r="D5" s="98">
        <v>9.2999999999999999E-2</v>
      </c>
      <c r="E5" s="19"/>
      <c r="H5" s="92" t="s">
        <v>5</v>
      </c>
      <c r="I5" s="152">
        <v>42852</v>
      </c>
      <c r="J5" s="152"/>
      <c r="K5" s="18"/>
      <c r="L5" s="18"/>
      <c r="Q5" s="92" t="s">
        <v>135</v>
      </c>
      <c r="R5" s="119">
        <f>IF(D5&gt;0,D5,"----")</f>
        <v>9.2999999999999999E-2</v>
      </c>
      <c r="S5" s="119"/>
      <c r="V5" s="92"/>
      <c r="W5" s="92" t="s">
        <v>5</v>
      </c>
      <c r="X5" s="120">
        <f>IF(I5&gt;0,I5,"----")</f>
        <v>42852</v>
      </c>
      <c r="Y5" s="120"/>
      <c r="AG5" s="1" t="s">
        <v>1</v>
      </c>
      <c r="AH5" s="1">
        <f>IF(OR(K44="y",K44="Y"),I44,"----")</f>
        <v>0.2</v>
      </c>
      <c r="AI5" s="28">
        <f t="shared" si="0"/>
        <v>4.9831693823385725</v>
      </c>
    </row>
    <row r="6" spans="2:35" ht="15" customHeight="1" x14ac:dyDescent="0.25">
      <c r="C6" s="92"/>
      <c r="D6" s="22"/>
      <c r="E6" s="19"/>
      <c r="H6" s="92" t="s">
        <v>118</v>
      </c>
      <c r="I6" s="151" t="s">
        <v>6</v>
      </c>
      <c r="J6" s="151"/>
      <c r="K6" s="18"/>
      <c r="L6" s="18"/>
      <c r="P6" s="78"/>
      <c r="Q6" s="15"/>
      <c r="R6" s="14"/>
      <c r="S6" s="93"/>
      <c r="V6" s="92"/>
      <c r="W6" s="92" t="s">
        <v>118</v>
      </c>
      <c r="X6" s="117" t="str">
        <f>IF(I6&gt;0,I6,"----")</f>
        <v>Yochum</v>
      </c>
      <c r="Y6" s="117"/>
      <c r="AG6" s="1" t="s">
        <v>45</v>
      </c>
      <c r="AH6" s="28" t="str">
        <f>IF(OR(AA19="y",AA19="Y"),Z19,"----")</f>
        <v>----</v>
      </c>
      <c r="AI6" s="28" t="str">
        <f>IF(AH6&lt;&gt;"----",IF(AH6&gt;0,(8*9.81*AH6^2)/$S$9^(1/3),"----"),"----")</f>
        <v>----</v>
      </c>
    </row>
    <row r="7" spans="2:35" ht="6" customHeight="1" x14ac:dyDescent="0.25">
      <c r="C7" s="92"/>
      <c r="D7" s="22"/>
      <c r="E7" s="19"/>
      <c r="H7" s="92"/>
      <c r="I7" s="93"/>
      <c r="J7" s="93"/>
      <c r="K7" s="18"/>
      <c r="L7" s="18"/>
      <c r="P7" s="78"/>
      <c r="Q7" s="15"/>
      <c r="R7" s="14"/>
      <c r="S7" s="93"/>
      <c r="V7" s="92"/>
      <c r="W7" s="92"/>
      <c r="X7" s="93"/>
      <c r="Y7" s="93"/>
      <c r="AG7" s="1"/>
      <c r="AH7" s="28"/>
      <c r="AI7" s="28"/>
    </row>
    <row r="8" spans="2:35" ht="15" customHeight="1" x14ac:dyDescent="0.35">
      <c r="C8" s="92" t="s">
        <v>93</v>
      </c>
      <c r="D8" s="99"/>
      <c r="E8" s="99"/>
      <c r="F8" s="49"/>
      <c r="G8" s="92" t="s">
        <v>98</v>
      </c>
      <c r="H8" s="102">
        <v>350</v>
      </c>
      <c r="K8" s="93"/>
      <c r="L8" s="93"/>
      <c r="P8" s="78"/>
      <c r="Q8" s="92" t="s">
        <v>119</v>
      </c>
      <c r="R8" s="13" t="str">
        <f>IF(D8&gt;0,D8/1000,"----")</f>
        <v>----</v>
      </c>
      <c r="S8" s="13" t="str">
        <f>IF(E8&gt;0,E8/1000,"----")</f>
        <v>----</v>
      </c>
      <c r="T8" s="50">
        <f>IF(H8&gt;0,H8/1000,"----")</f>
        <v>0.35</v>
      </c>
      <c r="V8" s="92"/>
      <c r="X8" s="93"/>
      <c r="Y8" s="93"/>
      <c r="AG8" s="1" t="s">
        <v>41</v>
      </c>
      <c r="AH8" s="28">
        <f>IF(OR(Z26="y",Z26="Y"),U26,"----")</f>
        <v>0.18650026962804558</v>
      </c>
      <c r="AI8" s="28">
        <f>IF(OR(Z26="y",Z26="Y"),V26,"----")</f>
        <v>4.8859001609754511</v>
      </c>
    </row>
    <row r="9" spans="2:35" ht="15" customHeight="1" x14ac:dyDescent="0.25">
      <c r="C9" s="92" t="s">
        <v>136</v>
      </c>
      <c r="D9" s="100">
        <v>0.25</v>
      </c>
      <c r="E9" s="20"/>
      <c r="H9" s="92"/>
      <c r="I9" s="93"/>
      <c r="J9" s="93"/>
      <c r="K9" s="93"/>
      <c r="L9" s="93"/>
      <c r="Q9" s="92" t="s">
        <v>101</v>
      </c>
      <c r="R9" s="21">
        <f>IF(D9&gt;0,D9*3.2808399,"----")</f>
        <v>0.82020997500000004</v>
      </c>
      <c r="S9" s="21">
        <f>IF(R9&lt;&gt;"----",D9,"----")</f>
        <v>0.25</v>
      </c>
      <c r="U9" s="36"/>
      <c r="V9" s="51"/>
      <c r="W9" s="42"/>
      <c r="X9" s="37" t="s">
        <v>27</v>
      </c>
      <c r="Y9" s="38">
        <f>IF(AH19&gt;0,AVERAGE(AH4:AH18),"----")</f>
        <v>0.18916891736660443</v>
      </c>
      <c r="AG9" s="1" t="s">
        <v>48</v>
      </c>
      <c r="AH9" s="28" t="str">
        <f>IF(OR(Z28="y",Z28="Y"),U28,"----")</f>
        <v>----</v>
      </c>
      <c r="AI9" s="28" t="str">
        <f>IF(OR(Z28="y",Z28="Y"),V28,"----")</f>
        <v>----</v>
      </c>
    </row>
    <row r="10" spans="2:35" ht="18" customHeight="1" x14ac:dyDescent="0.25">
      <c r="C10" s="12" t="s">
        <v>137</v>
      </c>
      <c r="D10" s="100">
        <v>0.28000000000000003</v>
      </c>
      <c r="E10" s="20"/>
      <c r="H10" s="92"/>
      <c r="I10" s="93"/>
      <c r="J10" s="93"/>
      <c r="K10" s="93"/>
      <c r="L10" s="93"/>
      <c r="Q10" s="92" t="s">
        <v>102</v>
      </c>
      <c r="R10" s="21">
        <f>IF(D10&gt;0,D10*3.2808399,"----")</f>
        <v>0.91863517200000011</v>
      </c>
      <c r="S10" s="21">
        <f>IF(R10&lt;&gt;"----",D10,"----")</f>
        <v>0.28000000000000003</v>
      </c>
      <c r="U10" s="43"/>
      <c r="V10" s="30"/>
      <c r="W10" s="29"/>
      <c r="X10" s="41" t="s">
        <v>26</v>
      </c>
      <c r="Y10" s="44">
        <f>IF(AND(AH19&gt;0,S9&lt;&gt;"----"),AVERAGE(AI4:AI18),"----")</f>
        <v>4.6502340654584158</v>
      </c>
      <c r="AG10" s="1" t="s">
        <v>68</v>
      </c>
      <c r="AH10" s="28">
        <f>IF(OR(Z30="y",Z30="Y"),U30,"----")</f>
        <v>0.18100648247176762</v>
      </c>
      <c r="AI10" s="28">
        <f>IF(OR(Z30="y",Z30="Y"),V30,"----")</f>
        <v>4.0816326530612237</v>
      </c>
    </row>
    <row r="11" spans="2:35" ht="18" customHeight="1" x14ac:dyDescent="0.35">
      <c r="C11" s="12" t="s">
        <v>138</v>
      </c>
      <c r="D11" s="100">
        <v>0.182</v>
      </c>
      <c r="E11" s="20"/>
      <c r="H11" s="92"/>
      <c r="I11" s="93"/>
      <c r="J11" s="93"/>
      <c r="K11" s="93"/>
      <c r="L11" s="93"/>
      <c r="Q11" s="12" t="s">
        <v>103</v>
      </c>
      <c r="R11" s="21">
        <f>IF(D11&gt;0,D11*3.2808399,"----")</f>
        <v>0.59711286180000001</v>
      </c>
      <c r="S11" s="21">
        <f>IF(R11&lt;&gt;"----",D11,"----")</f>
        <v>0.182</v>
      </c>
      <c r="U11" s="43"/>
      <c r="V11" s="29"/>
      <c r="W11" s="29"/>
      <c r="X11" s="29"/>
      <c r="Y11" s="46"/>
      <c r="AG11" s="1" t="s">
        <v>29</v>
      </c>
      <c r="AH11" s="28" t="str">
        <f>IF(OR(Z32="y",Z32="Y"),U32,"----")</f>
        <v>----</v>
      </c>
      <c r="AI11" s="28" t="str">
        <f>IF(OR(Z32="y",Z32="Y"),V32,"----")</f>
        <v>----</v>
      </c>
    </row>
    <row r="12" spans="2:35" ht="18" customHeight="1" x14ac:dyDescent="0.35">
      <c r="C12" s="12" t="s">
        <v>139</v>
      </c>
      <c r="D12" s="100">
        <v>0.56999999999999995</v>
      </c>
      <c r="E12" s="93"/>
      <c r="H12" s="92"/>
      <c r="I12" s="93"/>
      <c r="J12" s="93"/>
      <c r="K12" s="93"/>
      <c r="L12" s="93"/>
      <c r="Q12" s="12" t="s">
        <v>104</v>
      </c>
      <c r="R12" s="21">
        <f>IF(D12&gt;0,D12*3.2808399,"----")</f>
        <v>1.8700787429999999</v>
      </c>
      <c r="S12" s="21">
        <f>IF(R12&lt;&gt;"----",D12,"----")</f>
        <v>0.56999999999999995</v>
      </c>
      <c r="U12" s="43"/>
      <c r="V12" s="30"/>
      <c r="W12" s="29"/>
      <c r="X12" s="41" t="s">
        <v>76</v>
      </c>
      <c r="Y12" s="44">
        <f>IF(AH20&gt;0,AVERAGE(AH8:AH18),"----")</f>
        <v>0.1837533760499066</v>
      </c>
      <c r="AG12" s="1" t="s">
        <v>30</v>
      </c>
      <c r="AH12" s="28" t="str">
        <f>IF(OR(Z34="y",Z34="Y"),U34,"----")</f>
        <v>----</v>
      </c>
      <c r="AI12" s="28" t="str">
        <f>IF(OR(Z34="y",Z34="Y"),V34,"----")</f>
        <v>----</v>
      </c>
    </row>
    <row r="13" spans="2:35" ht="18" customHeight="1" x14ac:dyDescent="0.25">
      <c r="C13" s="12" t="s">
        <v>75</v>
      </c>
      <c r="D13" s="84" t="s">
        <v>15</v>
      </c>
      <c r="E13" s="93"/>
      <c r="H13" s="92"/>
      <c r="I13" s="93"/>
      <c r="J13" s="93"/>
      <c r="K13" s="93"/>
      <c r="L13" s="93"/>
      <c r="U13" s="43"/>
      <c r="V13" s="30"/>
      <c r="W13" s="29"/>
      <c r="X13" s="41" t="s">
        <v>77</v>
      </c>
      <c r="Y13" s="44">
        <f>IF(AH20&gt;0,AVERAGE(AI8:AI18),"----")</f>
        <v>4.4837664070183374</v>
      </c>
      <c r="AG13" s="1" t="s">
        <v>31</v>
      </c>
      <c r="AH13" s="28" t="str">
        <f>IF(OR(Z36="y",Z36="Y"),U36,"----")</f>
        <v>----</v>
      </c>
      <c r="AI13" s="28" t="str">
        <f>IF(OR(Z36="y",Z36="Y"),V36,"----")</f>
        <v>----</v>
      </c>
    </row>
    <row r="14" spans="2:35" ht="15" customHeight="1" x14ac:dyDescent="0.25">
      <c r="U14" s="45"/>
      <c r="V14" s="29"/>
      <c r="W14" s="29"/>
      <c r="X14" s="29"/>
      <c r="Y14" s="46"/>
      <c r="AG14" s="1" t="s">
        <v>43</v>
      </c>
      <c r="AH14" s="28" t="str">
        <f>IF(OR(Z38="y",Z38="Y"),U38,"----")</f>
        <v>----</v>
      </c>
      <c r="AI14" s="28" t="str">
        <f>IF(OR(Z38="y",Z38="Y"),V38,"----")</f>
        <v>----</v>
      </c>
    </row>
    <row r="15" spans="2:35" x14ac:dyDescent="0.25">
      <c r="U15" s="45"/>
      <c r="V15" s="29"/>
      <c r="W15" s="29"/>
      <c r="X15" s="41" t="s">
        <v>42</v>
      </c>
      <c r="Y15" s="44" t="str">
        <f>IF(Z19&gt;0,Z19,"----")</f>
        <v>----</v>
      </c>
      <c r="AG15" s="1" t="s">
        <v>44</v>
      </c>
      <c r="AH15" s="28" t="str">
        <f>IF(OR(Z40="y",Z40="Y"),U40,"----")</f>
        <v>----</v>
      </c>
      <c r="AI15" s="28" t="str">
        <f>IF(OR(Z40="y",Z40="Y"),V40,"----")</f>
        <v>----</v>
      </c>
    </row>
    <row r="16" spans="2:35" ht="15" customHeight="1" x14ac:dyDescent="0.25">
      <c r="T16" s="79" t="s">
        <v>120</v>
      </c>
      <c r="U16" s="47"/>
      <c r="V16" s="48"/>
      <c r="W16" s="48"/>
      <c r="X16" s="39" t="s">
        <v>26</v>
      </c>
      <c r="Y16" s="40" t="str">
        <f>IF(AND(Z19&gt;0,S9&lt;&gt;"----"),AI6,"----")</f>
        <v>----</v>
      </c>
      <c r="AA16" s="121" t="s">
        <v>16</v>
      </c>
      <c r="AG16" s="1" t="s">
        <v>34</v>
      </c>
      <c r="AH16" s="28" t="str">
        <f>IF(OR(Z42="y",Z42="Y"),U42,"----")</f>
        <v>----</v>
      </c>
      <c r="AI16" s="28" t="str">
        <f>IF(OR(Z42="y",Z42="Y"),V42,"----")</f>
        <v>----</v>
      </c>
    </row>
    <row r="17" spans="2:37" ht="15" customHeight="1" x14ac:dyDescent="0.25">
      <c r="AA17" s="121"/>
      <c r="AG17" s="1"/>
      <c r="AH17" s="1"/>
      <c r="AI17" s="1"/>
    </row>
    <row r="18" spans="2:37" x14ac:dyDescent="0.25">
      <c r="B18" s="8"/>
      <c r="C18" s="8"/>
      <c r="D18" s="8"/>
      <c r="E18" s="8"/>
      <c r="F18" s="8"/>
      <c r="G18" s="8"/>
      <c r="R18" s="92" t="s">
        <v>12</v>
      </c>
      <c r="U18" s="71"/>
      <c r="V18" s="71"/>
      <c r="W18" s="71"/>
      <c r="X18" s="71"/>
      <c r="Y18" s="71"/>
      <c r="Z18" s="23" t="s">
        <v>18</v>
      </c>
      <c r="AA18" s="121"/>
      <c r="AG18" s="1"/>
      <c r="AH18" s="1"/>
      <c r="AI18" s="1"/>
    </row>
    <row r="19" spans="2:37" ht="15" customHeight="1" x14ac:dyDescent="0.35">
      <c r="B19" s="128" t="s">
        <v>91</v>
      </c>
      <c r="C19" s="128"/>
      <c r="D19" s="128"/>
      <c r="E19" s="128"/>
      <c r="F19" s="128"/>
      <c r="G19" s="128"/>
      <c r="H19" s="128"/>
      <c r="I19" s="128"/>
      <c r="J19" s="128"/>
      <c r="K19" s="128"/>
      <c r="L19" s="128"/>
      <c r="P19" s="129" t="s">
        <v>74</v>
      </c>
      <c r="Q19" s="129"/>
      <c r="R19" s="129"/>
      <c r="S19" s="129"/>
      <c r="T19" s="24" t="s">
        <v>113</v>
      </c>
      <c r="U19" s="73" t="s">
        <v>114</v>
      </c>
      <c r="V19" s="73" t="s">
        <v>115</v>
      </c>
      <c r="W19" s="73" t="s">
        <v>116</v>
      </c>
      <c r="X19" s="73" t="s">
        <v>117</v>
      </c>
      <c r="Y19" s="73" t="s">
        <v>19</v>
      </c>
      <c r="Z19" s="130" t="str">
        <f>IF(T20&gt;0,(T20+U20+V20+W20+X20)*Y20,"----")</f>
        <v>----</v>
      </c>
      <c r="AA19" s="150"/>
      <c r="AG19" s="1"/>
      <c r="AH19" s="1">
        <f>SUM(AH4:AH18)</f>
        <v>0.56750675209981327</v>
      </c>
      <c r="AI19" s="1"/>
    </row>
    <row r="20" spans="2:37" x14ac:dyDescent="0.25">
      <c r="B20" s="128"/>
      <c r="C20" s="128"/>
      <c r="D20" s="128"/>
      <c r="E20" s="128"/>
      <c r="F20" s="128"/>
      <c r="G20" s="128"/>
      <c r="H20" s="128"/>
      <c r="I20" s="128"/>
      <c r="J20" s="128"/>
      <c r="K20" s="128"/>
      <c r="L20" s="128"/>
      <c r="P20" s="129"/>
      <c r="Q20" s="129"/>
      <c r="R20" s="129"/>
      <c r="S20" s="129"/>
      <c r="T20" s="103"/>
      <c r="U20" s="103"/>
      <c r="V20" s="103"/>
      <c r="W20" s="103"/>
      <c r="X20" s="103"/>
      <c r="Y20" s="103"/>
      <c r="Z20" s="130"/>
      <c r="AA20" s="150"/>
      <c r="AH20" s="1">
        <f>SUM(AH8:AH18)</f>
        <v>0.36750675209981321</v>
      </c>
      <c r="AI20" s="1"/>
    </row>
    <row r="21" spans="2:37" x14ac:dyDescent="0.25">
      <c r="B21" s="128"/>
      <c r="C21" s="128"/>
      <c r="D21" s="128"/>
      <c r="E21" s="128"/>
      <c r="F21" s="128"/>
      <c r="G21" s="128"/>
      <c r="H21" s="128"/>
      <c r="I21" s="128"/>
      <c r="J21" s="128"/>
      <c r="K21" s="128"/>
      <c r="L21" s="128"/>
      <c r="T21" s="131" t="s">
        <v>84</v>
      </c>
      <c r="U21" s="132" t="s">
        <v>88</v>
      </c>
      <c r="V21" s="132" t="s">
        <v>85</v>
      </c>
      <c r="W21" s="132" t="s">
        <v>86</v>
      </c>
      <c r="X21" s="132" t="s">
        <v>87</v>
      </c>
      <c r="Y21" s="132" t="s">
        <v>89</v>
      </c>
      <c r="AH21" s="1"/>
      <c r="AI21" s="1"/>
    </row>
    <row r="22" spans="2:37" x14ac:dyDescent="0.25">
      <c r="B22" s="128"/>
      <c r="C22" s="128"/>
      <c r="D22" s="128"/>
      <c r="E22" s="128"/>
      <c r="F22" s="128"/>
      <c r="G22" s="128"/>
      <c r="H22" s="128"/>
      <c r="I22" s="128"/>
      <c r="J22" s="128"/>
      <c r="K22" s="128"/>
      <c r="L22" s="128"/>
      <c r="S22" s="15"/>
      <c r="T22" s="131"/>
      <c r="U22" s="132"/>
      <c r="V22" s="132"/>
      <c r="W22" s="132"/>
      <c r="X22" s="132"/>
      <c r="Y22" s="132"/>
      <c r="AH22" s="1"/>
      <c r="AI22" s="1"/>
    </row>
    <row r="23" spans="2:37" ht="15" customHeight="1" x14ac:dyDescent="0.25">
      <c r="B23" s="128"/>
      <c r="C23" s="128"/>
      <c r="D23" s="128"/>
      <c r="E23" s="128"/>
      <c r="F23" s="128"/>
      <c r="G23" s="128"/>
      <c r="H23" s="128"/>
      <c r="I23" s="128"/>
      <c r="J23" s="128"/>
      <c r="K23" s="128"/>
      <c r="L23" s="128"/>
      <c r="Q23" s="29"/>
      <c r="R23" s="30" t="s">
        <v>13</v>
      </c>
      <c r="S23" s="29"/>
      <c r="T23" s="29"/>
      <c r="U23" s="31"/>
      <c r="V23" s="31"/>
      <c r="W23" s="31"/>
      <c r="X23" s="31"/>
      <c r="Y23" s="91"/>
      <c r="Z23" s="133" t="s">
        <v>16</v>
      </c>
      <c r="AH23" s="1"/>
      <c r="AI23" s="1"/>
    </row>
    <row r="24" spans="2:37" ht="15" customHeight="1" x14ac:dyDescent="0.25">
      <c r="B24" s="128"/>
      <c r="C24" s="128"/>
      <c r="D24" s="128"/>
      <c r="E24" s="128"/>
      <c r="F24" s="128"/>
      <c r="G24" s="128"/>
      <c r="H24" s="128"/>
      <c r="I24" s="128"/>
      <c r="J24" s="128"/>
      <c r="K24" s="128"/>
      <c r="L24" s="128"/>
      <c r="P24" s="133" t="s">
        <v>35</v>
      </c>
      <c r="Q24" s="133"/>
      <c r="R24" s="133"/>
      <c r="S24" s="133"/>
      <c r="T24" s="135" t="s">
        <v>78</v>
      </c>
      <c r="U24" s="137" t="s">
        <v>18</v>
      </c>
      <c r="V24" s="137"/>
      <c r="W24" s="133" t="s">
        <v>124</v>
      </c>
      <c r="X24" s="137" t="s">
        <v>121</v>
      </c>
      <c r="Y24" s="137"/>
      <c r="Z24" s="133"/>
      <c r="AI24" s="1"/>
      <c r="AJ24" s="1"/>
      <c r="AK24" s="1"/>
    </row>
    <row r="25" spans="2:37" ht="15" customHeight="1" x14ac:dyDescent="0.25">
      <c r="B25" s="128"/>
      <c r="C25" s="128"/>
      <c r="D25" s="128"/>
      <c r="E25" s="128"/>
      <c r="F25" s="128"/>
      <c r="G25" s="128"/>
      <c r="H25" s="128"/>
      <c r="I25" s="128"/>
      <c r="J25" s="128"/>
      <c r="K25" s="128"/>
      <c r="L25" s="128"/>
      <c r="P25" s="134"/>
      <c r="Q25" s="134"/>
      <c r="R25" s="134"/>
      <c r="S25" s="134"/>
      <c r="T25" s="136"/>
      <c r="U25" s="35" t="s">
        <v>2</v>
      </c>
      <c r="V25" s="35" t="s">
        <v>3</v>
      </c>
      <c r="W25" s="134"/>
      <c r="X25" s="32" t="s">
        <v>24</v>
      </c>
      <c r="Y25" s="32" t="s">
        <v>79</v>
      </c>
      <c r="Z25" s="134"/>
      <c r="AK25" s="1"/>
    </row>
    <row r="26" spans="2:37" x14ac:dyDescent="0.25">
      <c r="B26" s="128"/>
      <c r="C26" s="128"/>
      <c r="D26" s="128"/>
      <c r="E26" s="128"/>
      <c r="F26" s="128"/>
      <c r="G26" s="128"/>
      <c r="H26" s="128"/>
      <c r="I26" s="128"/>
      <c r="J26" s="128"/>
      <c r="K26" s="128"/>
      <c r="L26" s="128"/>
      <c r="P26" s="122" t="s">
        <v>41</v>
      </c>
      <c r="Q26" s="122"/>
      <c r="R26" s="122"/>
      <c r="S26" s="122"/>
      <c r="T26" s="123">
        <f>IF(AND(S11&lt;&gt;"----",S12&lt;&gt;"----"),S12/S11,"----")</f>
        <v>3.1318681318681318</v>
      </c>
      <c r="U26" s="114">
        <f>IF(AND(S11&lt;&gt;"----", S12&lt;&gt;"----"),IF(AND(R5&gt;0.0199,R5&lt;0.2001),IF(AND(T26&gt;0.25,T26&lt;12),0.41*(T26)^-0.69,"----"),"----"),"----")</f>
        <v>0.18650026962804558</v>
      </c>
      <c r="V26" s="125">
        <f>IF(AND(S11&lt;&gt;"----", S12&lt;&gt;"----"),IF(AND(R5&gt;0.0199,R5&lt;0.2001),IF(AND(T26&gt;0.25,T26&lt;12),29*T26^-1.56,"----"),"----"),"----")</f>
        <v>4.8859001609754511</v>
      </c>
      <c r="W26" s="126">
        <v>78</v>
      </c>
      <c r="X26" s="127" t="s">
        <v>81</v>
      </c>
      <c r="Y26" s="138" t="s">
        <v>105</v>
      </c>
      <c r="Z26" s="150" t="s">
        <v>15</v>
      </c>
      <c r="AK26" s="1"/>
    </row>
    <row r="27" spans="2:37" ht="17.25" customHeight="1" x14ac:dyDescent="0.25">
      <c r="B27" s="128"/>
      <c r="C27" s="128"/>
      <c r="D27" s="128"/>
      <c r="E27" s="128"/>
      <c r="F27" s="128"/>
      <c r="G27" s="128"/>
      <c r="H27" s="128"/>
      <c r="I27" s="128"/>
      <c r="J27" s="128"/>
      <c r="K27" s="128"/>
      <c r="L27" s="128"/>
      <c r="P27" s="111" t="s">
        <v>145</v>
      </c>
      <c r="Q27" s="111"/>
      <c r="R27" s="111"/>
      <c r="S27" s="111"/>
      <c r="T27" s="124"/>
      <c r="U27" s="114"/>
      <c r="V27" s="125"/>
      <c r="W27" s="126"/>
      <c r="X27" s="127"/>
      <c r="Y27" s="127"/>
      <c r="Z27" s="150"/>
      <c r="AK27" s="1"/>
    </row>
    <row r="28" spans="2:37" ht="15" customHeight="1" x14ac:dyDescent="0.25">
      <c r="B28" s="128"/>
      <c r="C28" s="128"/>
      <c r="D28" s="128"/>
      <c r="E28" s="128"/>
      <c r="F28" s="128"/>
      <c r="G28" s="128"/>
      <c r="H28" s="128"/>
      <c r="I28" s="128"/>
      <c r="J28" s="128"/>
      <c r="K28" s="128"/>
      <c r="L28" s="128"/>
      <c r="P28" s="112" t="s">
        <v>48</v>
      </c>
      <c r="Q28" s="112"/>
      <c r="R28" s="112"/>
      <c r="S28" s="112"/>
      <c r="T28" s="113" t="str">
        <f>IF(AND(S8&lt;&gt;"----",S10&lt;&gt;"----"),S10/S8,"----")</f>
        <v>----</v>
      </c>
      <c r="U28" s="114" t="str">
        <f>IF(AND(V28&lt;&gt;"----",S9&lt;&gt;"----"),(S9^(1/3)*V28/(8*9.81))^0.5,"----")</f>
        <v>----</v>
      </c>
      <c r="V28" s="114" t="str">
        <f>IF(AND(S8&lt;&gt;"----", S10&lt;&gt;"----"),IF(R5&lt;0.02999,IF(AND(R5&gt;0.00004,R5&lt;0.195),IF(AND(T28&gt;0.18,T28&lt;100),8/(4.416*(T28)^1.904*(1+(S10/(1.283*S8))^1.618)^-1.083)^2,"----"),"----"),"----"),"----")</f>
        <v>----</v>
      </c>
      <c r="W28" s="126">
        <v>2890</v>
      </c>
      <c r="X28" s="127" t="s">
        <v>122</v>
      </c>
      <c r="Y28" s="127" t="s">
        <v>106</v>
      </c>
      <c r="Z28" s="150"/>
      <c r="AK28" s="1"/>
    </row>
    <row r="29" spans="2:37" ht="17.25" customHeight="1" x14ac:dyDescent="0.25">
      <c r="B29" s="8"/>
      <c r="C29" s="9" t="s">
        <v>7</v>
      </c>
      <c r="D29" s="8"/>
      <c r="E29" s="8"/>
      <c r="F29" s="8"/>
      <c r="G29" s="8"/>
      <c r="P29" s="139"/>
      <c r="Q29" s="139"/>
      <c r="R29" s="139"/>
      <c r="S29" s="139"/>
      <c r="T29" s="113"/>
      <c r="U29" s="114"/>
      <c r="V29" s="114"/>
      <c r="W29" s="126"/>
      <c r="X29" s="127"/>
      <c r="Y29" s="127"/>
      <c r="Z29" s="150"/>
      <c r="AK29" s="1"/>
    </row>
    <row r="30" spans="2:37" ht="15" customHeight="1" x14ac:dyDescent="0.25">
      <c r="B30" s="8"/>
      <c r="C30" s="16" t="s">
        <v>14</v>
      </c>
      <c r="D30" s="15" t="s">
        <v>69</v>
      </c>
      <c r="E30" s="15"/>
      <c r="F30" s="15"/>
      <c r="G30" s="15"/>
      <c r="H30" s="148" t="s">
        <v>144</v>
      </c>
      <c r="I30" s="148"/>
      <c r="J30" s="148"/>
      <c r="K30" s="148"/>
      <c r="L30" s="148"/>
      <c r="P30" s="140" t="s">
        <v>67</v>
      </c>
      <c r="Q30" s="140"/>
      <c r="R30" s="140"/>
      <c r="S30" s="140"/>
      <c r="T30" s="141">
        <f>IF(AND(S10&lt;&gt;"----",S11&lt;&gt;"----"),S10/S11,"----")</f>
        <v>1.5384615384615385</v>
      </c>
      <c r="U30" s="114">
        <f>IF(AND(V30&lt;&gt;"----",S9&lt;&gt;"----"),(S9^(1/3)*V30/(8*9.81))^0.5,"----")</f>
        <v>0.18100648247176762</v>
      </c>
      <c r="V30" s="125">
        <f>IF(AND(S10&lt;&gt;"----", S11&lt;&gt;"----"),IF(AND(R5&gt;0.0199,R5&lt;0.1001),IF(AND(T30&gt;1.1999,T30&lt;12),8/(0.91*T30)^2,"----"),"----"),"----")</f>
        <v>4.0816326530612237</v>
      </c>
      <c r="W30" s="126">
        <v>94</v>
      </c>
      <c r="X30" s="127" t="s">
        <v>80</v>
      </c>
      <c r="Y30" s="138" t="s">
        <v>107</v>
      </c>
      <c r="Z30" s="150" t="s">
        <v>15</v>
      </c>
      <c r="AK30" s="1"/>
    </row>
    <row r="31" spans="2:37" x14ac:dyDescent="0.25">
      <c r="B31" s="8"/>
      <c r="C31" s="8"/>
      <c r="D31" s="15" t="s">
        <v>131</v>
      </c>
      <c r="E31" s="15"/>
      <c r="F31" s="15"/>
      <c r="G31" s="15"/>
      <c r="H31" s="148"/>
      <c r="I31" s="148"/>
      <c r="J31" s="148"/>
      <c r="K31" s="148"/>
      <c r="L31" s="148"/>
      <c r="P31" s="139"/>
      <c r="Q31" s="139"/>
      <c r="R31" s="139"/>
      <c r="S31" s="139"/>
      <c r="T31" s="141"/>
      <c r="U31" s="114"/>
      <c r="V31" s="125"/>
      <c r="W31" s="126"/>
      <c r="X31" s="127"/>
      <c r="Y31" s="127"/>
      <c r="Z31" s="150"/>
      <c r="AK31" s="1"/>
    </row>
    <row r="32" spans="2:37" ht="15" customHeight="1" x14ac:dyDescent="0.25">
      <c r="C32" s="8"/>
      <c r="D32" s="142" t="s">
        <v>132</v>
      </c>
      <c r="E32" s="142"/>
      <c r="F32" s="142"/>
      <c r="G32" s="142"/>
      <c r="H32" s="148"/>
      <c r="I32" s="148"/>
      <c r="J32" s="148"/>
      <c r="K32" s="148"/>
      <c r="L32" s="148"/>
      <c r="P32" s="140" t="s">
        <v>49</v>
      </c>
      <c r="Q32" s="140"/>
      <c r="R32" s="140"/>
      <c r="S32" s="140"/>
      <c r="T32" s="113">
        <f>IF(AND(T8&lt;&gt;"----",S9&lt;&gt;"----"),S9/T8,"----")</f>
        <v>0.7142857142857143</v>
      </c>
      <c r="U32" s="114" t="str">
        <f>IF(AND(V32&lt;&gt;"----",S9&lt;&gt;"----"),(S9^(1/3)*V32/(8*9.81))^0.5,"----")</f>
        <v>----</v>
      </c>
      <c r="V32" s="114" t="str">
        <f>IF(AND(T8&lt;&gt;"----", S9&lt;&gt;"----"),IF(OR(R5&lt;0.02999,OR(D13="n",D13="N")),IF(AND(R5&gt;0.02699,R5&lt;0.1841),IF(AND(T32&gt;0.099,T32&lt;1.4),1/(1.48*T32^1.8)^2,"----"),"----"),"----"),"----")</f>
        <v>----</v>
      </c>
      <c r="W32" s="126">
        <v>81</v>
      </c>
      <c r="X32" s="127" t="s">
        <v>39</v>
      </c>
      <c r="Y32" s="127" t="s">
        <v>108</v>
      </c>
      <c r="Z32" s="150"/>
      <c r="AK32" s="1"/>
    </row>
    <row r="33" spans="2:37" ht="15" customHeight="1" x14ac:dyDescent="0.25">
      <c r="H33" s="148"/>
      <c r="I33" s="148"/>
      <c r="J33" s="148"/>
      <c r="K33" s="148"/>
      <c r="L33" s="148"/>
      <c r="P33" s="143" t="s">
        <v>40</v>
      </c>
      <c r="Q33" s="143"/>
      <c r="R33" s="143"/>
      <c r="S33" s="143"/>
      <c r="T33" s="113"/>
      <c r="U33" s="114"/>
      <c r="V33" s="114"/>
      <c r="W33" s="126"/>
      <c r="X33" s="127"/>
      <c r="Y33" s="127"/>
      <c r="Z33" s="150"/>
      <c r="AK33" s="1"/>
    </row>
    <row r="34" spans="2:37" ht="15" customHeight="1" x14ac:dyDescent="0.25">
      <c r="H34" s="96"/>
      <c r="I34" s="96"/>
      <c r="J34" s="96"/>
      <c r="K34" s="96"/>
      <c r="L34" s="96"/>
      <c r="P34" s="144" t="s">
        <v>30</v>
      </c>
      <c r="Q34" s="144"/>
      <c r="R34" s="144"/>
      <c r="S34" s="144"/>
      <c r="T34" s="113" t="str">
        <f>IF(AND(S8&lt;&gt;"----",S10&lt;&gt;"----"),S10/S8,"----")</f>
        <v>----</v>
      </c>
      <c r="U34" s="114" t="str">
        <f>IF(AND(V34&lt;&gt;"----",S9&lt;&gt;"----"),(S9^(1/3)*V34/(8*9.81))^0.5,"----")</f>
        <v>----</v>
      </c>
      <c r="V34" s="114" t="str">
        <f>IF(AND(S8&lt;&gt;"----", S10&lt;&gt;"----"),IF(AND(R5&gt;0.004289,R5&lt;0.03731),IF(AND(T34&gt;0.7099,T34&lt;11.41),8/(5.62*LOG(T34)+4)^2,"----"),"----"),"----")</f>
        <v>----</v>
      </c>
      <c r="W34" s="126">
        <v>44</v>
      </c>
      <c r="X34" s="127" t="s">
        <v>28</v>
      </c>
      <c r="Y34" s="127" t="s">
        <v>109</v>
      </c>
      <c r="Z34" s="150"/>
    </row>
    <row r="35" spans="2:37" ht="17.25" customHeight="1" x14ac:dyDescent="0.25">
      <c r="C35" s="9" t="s">
        <v>11</v>
      </c>
      <c r="P35" s="143" t="s">
        <v>36</v>
      </c>
      <c r="Q35" s="143"/>
      <c r="R35" s="143"/>
      <c r="S35" s="143"/>
      <c r="T35" s="113"/>
      <c r="U35" s="114"/>
      <c r="V35" s="114"/>
      <c r="W35" s="126"/>
      <c r="X35" s="127"/>
      <c r="Y35" s="127"/>
      <c r="Z35" s="150"/>
    </row>
    <row r="36" spans="2:37" x14ac:dyDescent="0.25">
      <c r="C36" s="2"/>
      <c r="G36" s="2"/>
      <c r="P36" s="140" t="s">
        <v>31</v>
      </c>
      <c r="Q36" s="140"/>
      <c r="R36" s="140"/>
      <c r="S36" s="140"/>
      <c r="T36" s="129" t="s">
        <v>21</v>
      </c>
      <c r="U36" s="114" t="str">
        <f>IF(AND(R9&lt;&gt;"----",R5&lt;&gt;"----"),IF(AND(R5&gt;0.00199, R5&lt;0.0391),0.39*R5^0.38*R9^-0.16, "----"),"----")</f>
        <v>----</v>
      </c>
      <c r="V36" s="114" t="str">
        <f>IF(U36&lt;&gt;"----",8*9.81*U36^2/S9^(1/3), "----")</f>
        <v>----</v>
      </c>
      <c r="W36" s="126">
        <v>75</v>
      </c>
      <c r="X36" s="127" t="s">
        <v>23</v>
      </c>
      <c r="Y36" s="127" t="s">
        <v>21</v>
      </c>
      <c r="Z36" s="150"/>
    </row>
    <row r="37" spans="2:37" ht="17.25" customHeight="1" x14ac:dyDescent="0.25">
      <c r="C37" s="16" t="s">
        <v>14</v>
      </c>
      <c r="D37" s="145" t="s">
        <v>17</v>
      </c>
      <c r="E37" s="145"/>
      <c r="F37" s="145"/>
      <c r="G37" s="145"/>
      <c r="P37" s="111" t="s">
        <v>37</v>
      </c>
      <c r="Q37" s="111"/>
      <c r="R37" s="111"/>
      <c r="S37" s="111"/>
      <c r="T37" s="129"/>
      <c r="U37" s="114"/>
      <c r="V37" s="114"/>
      <c r="W37" s="126"/>
      <c r="X37" s="127"/>
      <c r="Y37" s="127"/>
      <c r="Z37" s="150"/>
    </row>
    <row r="38" spans="2:37" ht="15" customHeight="1" x14ac:dyDescent="0.25">
      <c r="C38" s="2"/>
      <c r="D38" t="s">
        <v>70</v>
      </c>
      <c r="P38" s="140" t="s">
        <v>32</v>
      </c>
      <c r="Q38" s="140"/>
      <c r="R38" s="140"/>
      <c r="S38" s="140"/>
      <c r="T38" s="146" t="str">
        <f>IF(AND(R8&lt;&gt;"----",S9&lt;&gt;"----"),S9/R8,"----")</f>
        <v>----</v>
      </c>
      <c r="U38" s="114" t="str">
        <f>IF(AND(V38&lt;&gt;"----",S9&lt;&gt;"----"),(S9^(1/3)*V38/(8*9.81))^0.5,"----")</f>
        <v>----</v>
      </c>
      <c r="V38" s="114" t="str">
        <f>IF(AND(R8&lt;&gt;"----", S9&lt;&gt;"----"),IF(AND(R5&gt;0.000085,R5&lt;0.011),IF(AND(T38&gt;1.8,T38&lt;181),1/(1.33*T38^0.287)^2,"----"),"----"),"----")</f>
        <v>----</v>
      </c>
      <c r="W38" s="126">
        <v>84</v>
      </c>
      <c r="X38" s="127" t="s">
        <v>22</v>
      </c>
      <c r="Y38" s="127" t="s">
        <v>110</v>
      </c>
      <c r="Z38" s="150"/>
    </row>
    <row r="39" spans="2:37" ht="17.25" x14ac:dyDescent="0.25">
      <c r="C39" s="2"/>
      <c r="D39" s="145" t="s">
        <v>71</v>
      </c>
      <c r="E39" s="145"/>
      <c r="F39" s="145"/>
      <c r="P39" s="111" t="s">
        <v>38</v>
      </c>
      <c r="Q39" s="111"/>
      <c r="R39" s="111"/>
      <c r="S39" s="111"/>
      <c r="T39" s="146"/>
      <c r="U39" s="114"/>
      <c r="V39" s="114"/>
      <c r="W39" s="126"/>
      <c r="X39" s="127"/>
      <c r="Y39" s="127"/>
      <c r="Z39" s="150"/>
    </row>
    <row r="40" spans="2:37" ht="15" customHeight="1" x14ac:dyDescent="0.25">
      <c r="D40" s="142" t="s">
        <v>72</v>
      </c>
      <c r="E40" s="142"/>
      <c r="F40" s="142"/>
      <c r="K40" s="108" t="s">
        <v>16</v>
      </c>
      <c r="L40" s="108"/>
      <c r="P40" s="140" t="s">
        <v>33</v>
      </c>
      <c r="Q40" s="140"/>
      <c r="R40" s="140"/>
      <c r="S40" s="140"/>
      <c r="T40" s="141" t="str">
        <f>IF(AND(S8&lt;&gt;"----",S9&lt;&gt;"----"),S9/S8,"----")</f>
        <v>----</v>
      </c>
      <c r="U40" s="114" t="str">
        <f>IF(AND(V40&lt;&gt;"----",S9&lt;&gt;"----"),(S9^(1/3)*V40/(8*9.81))^0.5,"----")</f>
        <v>----</v>
      </c>
      <c r="V40" s="114" t="str">
        <f>IF(AND(S8&lt;&gt;"----", S9&lt;&gt;"----"),IF(AND(R5&gt;0.00047,R5&lt;0.0101),IF(AND(T40&gt;0.8,T40&lt;25),1/(2.03*LOG((12.72*S9)/(3.5*S8)))^2,"----"),"----"),"----")</f>
        <v>----</v>
      </c>
      <c r="W40" s="126">
        <v>30</v>
      </c>
      <c r="X40" s="127" t="s">
        <v>25</v>
      </c>
      <c r="Y40" s="127" t="s">
        <v>111</v>
      </c>
      <c r="Z40" s="150"/>
    </row>
    <row r="41" spans="2:37" ht="17.25" customHeight="1" x14ac:dyDescent="0.25">
      <c r="C41" s="8"/>
      <c r="D41" s="142" t="s">
        <v>73</v>
      </c>
      <c r="E41" s="142"/>
      <c r="K41" s="108"/>
      <c r="L41" s="108"/>
      <c r="P41" s="139"/>
      <c r="Q41" s="139"/>
      <c r="R41" s="139"/>
      <c r="S41" s="139"/>
      <c r="T41" s="141"/>
      <c r="U41" s="114"/>
      <c r="V41" s="114"/>
      <c r="W41" s="126"/>
      <c r="X41" s="127"/>
      <c r="Y41" s="127"/>
      <c r="Z41" s="150"/>
    </row>
    <row r="42" spans="2:37" ht="15" customHeight="1" x14ac:dyDescent="0.25">
      <c r="C42" s="8"/>
      <c r="E42" s="8"/>
      <c r="I42" s="2" t="s">
        <v>2</v>
      </c>
      <c r="J42" s="2" t="s">
        <v>3</v>
      </c>
      <c r="K42" s="108"/>
      <c r="L42" s="108"/>
      <c r="P42" s="144" t="s">
        <v>34</v>
      </c>
      <c r="Q42" s="144"/>
      <c r="R42" s="144"/>
      <c r="S42" s="144"/>
      <c r="T42" s="141" t="str">
        <f>IF(AND(S8&lt;&gt;"----",S9&lt;&gt;"----"),S9/S8,"----")</f>
        <v>----</v>
      </c>
      <c r="U42" s="114" t="str">
        <f>IF(AND(R9&lt;&gt;"----",S8&lt;&gt;"----"),IF(AND(R5&gt;0.000379, R5&lt;0.0391),(0.0926*R9^(1/6))/(1.16+2*LOG(T42)), "----"),"----")</f>
        <v>----</v>
      </c>
      <c r="V42" s="114" t="str">
        <f>IF(U42&lt;&gt;"----",8*9.81*U42^2/S9^(1/3), "----")</f>
        <v>----</v>
      </c>
      <c r="W42" s="126">
        <v>50</v>
      </c>
      <c r="X42" s="127" t="s">
        <v>46</v>
      </c>
      <c r="Y42" s="127" t="s">
        <v>112</v>
      </c>
      <c r="Z42" s="150"/>
    </row>
    <row r="43" spans="2:37" ht="15" customHeight="1" x14ac:dyDescent="0.25">
      <c r="H43" s="92" t="s">
        <v>0</v>
      </c>
      <c r="I43" s="101"/>
      <c r="J43" s="28" t="str">
        <f>IF(S9&lt;&gt;"----",IF(I43&gt;0,(8*9.81*I43^2)/$S$9^(1/3),"----"),"----")</f>
        <v>----</v>
      </c>
      <c r="K43" s="149"/>
      <c r="L43" s="149"/>
      <c r="P43" s="143" t="s">
        <v>47</v>
      </c>
      <c r="Q43" s="143"/>
      <c r="R43" s="143"/>
      <c r="S43" s="143"/>
      <c r="T43" s="141"/>
      <c r="U43" s="114"/>
      <c r="V43" s="114"/>
      <c r="W43" s="126"/>
      <c r="X43" s="127"/>
      <c r="Y43" s="127"/>
      <c r="Z43" s="150"/>
    </row>
    <row r="44" spans="2:37" ht="15" customHeight="1" x14ac:dyDescent="0.25">
      <c r="H44" s="92" t="s">
        <v>1</v>
      </c>
      <c r="I44" s="101">
        <v>0.2</v>
      </c>
      <c r="J44" s="28">
        <f>IF(S9&lt;&gt;"----",IF(I44&gt;0,(8*9.81*I44^2)/$S$9^(1/3),"----"),"----")</f>
        <v>4.9831693823385725</v>
      </c>
      <c r="K44" s="149" t="s">
        <v>15</v>
      </c>
      <c r="L44" s="149"/>
      <c r="Q44" s="143"/>
      <c r="R44" s="143"/>
      <c r="S44" s="143"/>
      <c r="T44" s="127"/>
      <c r="U44" s="126"/>
      <c r="V44" s="126"/>
      <c r="W44" s="126"/>
      <c r="X44" s="147"/>
      <c r="Y44" s="147"/>
      <c r="Z44" s="126"/>
    </row>
    <row r="45" spans="2:37" ht="10.5" customHeight="1" x14ac:dyDescent="0.25">
      <c r="E45" s="68"/>
      <c r="F45" s="69"/>
      <c r="G45" s="22"/>
      <c r="H45" s="94"/>
      <c r="Q45" s="87"/>
      <c r="R45" s="87"/>
      <c r="S45" s="87"/>
      <c r="T45" s="127"/>
      <c r="U45" s="126"/>
      <c r="V45" s="126"/>
      <c r="W45" s="126"/>
      <c r="X45" s="147"/>
      <c r="Y45" s="147"/>
      <c r="Z45" s="126"/>
    </row>
    <row r="46" spans="2:37" x14ac:dyDescent="0.25">
      <c r="B46" s="70" t="s">
        <v>83</v>
      </c>
      <c r="D46" s="107" t="s">
        <v>133</v>
      </c>
      <c r="E46" s="107"/>
      <c r="F46" s="107"/>
      <c r="G46" s="107"/>
      <c r="H46" s="107"/>
      <c r="I46" s="107"/>
      <c r="J46" s="107"/>
      <c r="K46" s="107"/>
      <c r="L46" s="107"/>
      <c r="M46" s="107"/>
      <c r="Q46" s="127"/>
      <c r="R46" s="127"/>
      <c r="S46" s="127"/>
      <c r="T46" s="127"/>
      <c r="U46" s="126"/>
      <c r="V46" s="126"/>
      <c r="W46" s="126"/>
      <c r="X46" s="147"/>
      <c r="Y46" s="147"/>
      <c r="Z46" s="126"/>
    </row>
    <row r="47" spans="2:37" ht="15" customHeight="1" x14ac:dyDescent="0.25">
      <c r="D47" s="95"/>
      <c r="E47" s="95"/>
      <c r="F47" s="95"/>
      <c r="G47" s="95"/>
      <c r="H47" s="95"/>
      <c r="I47" s="95"/>
      <c r="J47" s="95"/>
      <c r="K47" s="95"/>
      <c r="L47" s="95"/>
      <c r="Q47" s="143"/>
      <c r="R47" s="143"/>
      <c r="S47" s="143"/>
      <c r="T47" s="127"/>
      <c r="U47" s="126"/>
      <c r="V47" s="126"/>
      <c r="W47" s="126"/>
      <c r="X47" s="147"/>
      <c r="Y47" s="147"/>
      <c r="Z47" s="126"/>
    </row>
    <row r="48" spans="2:37" x14ac:dyDescent="0.25">
      <c r="F48" s="1"/>
      <c r="G48" s="2"/>
      <c r="H48" s="2"/>
      <c r="Q48" s="127"/>
      <c r="R48" s="127"/>
      <c r="S48" s="127"/>
      <c r="T48" s="127"/>
      <c r="U48" s="126"/>
      <c r="V48" s="126"/>
      <c r="W48" s="126"/>
      <c r="X48" s="147"/>
      <c r="Y48" s="147"/>
      <c r="Z48" s="126"/>
    </row>
    <row r="49" spans="2:26" ht="15" customHeight="1" x14ac:dyDescent="0.25">
      <c r="F49" s="1"/>
      <c r="G49" s="2"/>
      <c r="H49" s="2"/>
      <c r="Q49" s="143"/>
      <c r="R49" s="143"/>
      <c r="S49" s="143"/>
      <c r="T49" s="127"/>
      <c r="U49" s="126"/>
      <c r="V49" s="126"/>
      <c r="W49" s="126"/>
      <c r="X49" s="147"/>
      <c r="Y49" s="147"/>
      <c r="Z49" s="126"/>
    </row>
    <row r="50" spans="2:26" x14ac:dyDescent="0.25">
      <c r="F50" s="1"/>
      <c r="G50" s="2"/>
      <c r="H50" s="2"/>
      <c r="Q50" s="127"/>
      <c r="R50" s="127"/>
      <c r="S50" s="127"/>
      <c r="T50" s="127"/>
      <c r="U50" s="126"/>
      <c r="V50" s="126"/>
      <c r="W50" s="126"/>
      <c r="X50" s="147"/>
      <c r="Y50" s="147"/>
      <c r="Z50" s="126"/>
    </row>
    <row r="51" spans="2:26" x14ac:dyDescent="0.25">
      <c r="F51" s="1"/>
      <c r="G51" s="2"/>
      <c r="H51" s="2"/>
      <c r="Q51" s="111"/>
      <c r="R51" s="111"/>
      <c r="S51" s="111"/>
      <c r="T51" s="90"/>
      <c r="U51" s="126"/>
      <c r="V51" s="126"/>
      <c r="W51" s="126"/>
      <c r="X51" s="147"/>
      <c r="Y51" s="147"/>
      <c r="Z51" s="126"/>
    </row>
    <row r="52" spans="2:26" x14ac:dyDescent="0.25">
      <c r="F52" s="1"/>
      <c r="G52" s="2"/>
      <c r="H52" s="2"/>
      <c r="Q52" s="111"/>
      <c r="R52" s="111"/>
      <c r="S52" s="111"/>
      <c r="T52" s="90"/>
      <c r="U52" s="126"/>
      <c r="V52" s="126"/>
      <c r="W52" s="126"/>
      <c r="X52" s="147"/>
      <c r="Y52" s="147"/>
      <c r="Z52" s="126"/>
    </row>
    <row r="53" spans="2:26" x14ac:dyDescent="0.25">
      <c r="F53" s="1"/>
      <c r="G53" s="2"/>
      <c r="H53" s="2"/>
      <c r="S53" s="1"/>
    </row>
    <row r="54" spans="2:26" ht="15" customHeight="1" x14ac:dyDescent="0.25">
      <c r="C54" s="90"/>
      <c r="D54" s="90"/>
      <c r="E54" s="90"/>
      <c r="G54" s="89"/>
      <c r="H54" s="89"/>
      <c r="S54" s="1"/>
    </row>
    <row r="55" spans="2:26" ht="15" customHeight="1" x14ac:dyDescent="0.25">
      <c r="C55" s="90"/>
      <c r="D55" s="90"/>
      <c r="E55" s="90"/>
      <c r="G55" s="89"/>
      <c r="H55" s="89"/>
      <c r="S55" s="1"/>
      <c r="T55" s="2"/>
      <c r="U55" s="2"/>
      <c r="V55" s="2"/>
    </row>
    <row r="56" spans="2:26" ht="12" customHeight="1" x14ac:dyDescent="0.25">
      <c r="B56" s="25" t="s">
        <v>10</v>
      </c>
      <c r="F56" s="1"/>
      <c r="T56" s="2"/>
      <c r="U56" s="2"/>
      <c r="V56" s="2"/>
    </row>
    <row r="57" spans="2:26" ht="12" customHeight="1" x14ac:dyDescent="0.25">
      <c r="B57" s="145" t="s">
        <v>9</v>
      </c>
      <c r="C57" s="145"/>
      <c r="D57" s="145"/>
      <c r="E57" s="145"/>
      <c r="F57" s="1"/>
      <c r="P57" s="67" t="s">
        <v>92</v>
      </c>
      <c r="T57" s="2"/>
      <c r="U57" s="2"/>
      <c r="V57" s="2"/>
    </row>
    <row r="58" spans="2:26" ht="12" customHeight="1" x14ac:dyDescent="0.25">
      <c r="B58" s="67" t="s">
        <v>82</v>
      </c>
      <c r="F58" s="1"/>
      <c r="P58" s="25" t="s">
        <v>10</v>
      </c>
    </row>
    <row r="59" spans="2:26" ht="12" customHeight="1" x14ac:dyDescent="0.25">
      <c r="B59" s="67" t="s">
        <v>123</v>
      </c>
      <c r="P59" s="145" t="s">
        <v>9</v>
      </c>
      <c r="Q59" s="145"/>
      <c r="R59" s="145"/>
      <c r="S59" s="145"/>
      <c r="T59" s="145"/>
    </row>
    <row r="60" spans="2:26" ht="4.5" customHeight="1" x14ac:dyDescent="0.25"/>
    <row r="61" spans="2:26" x14ac:dyDescent="0.25">
      <c r="F61" s="1"/>
    </row>
    <row r="80" spans="6:6" ht="15.75" x14ac:dyDescent="0.25">
      <c r="F80" s="5"/>
    </row>
  </sheetData>
  <sheetProtection algorithmName="SHA-512" hashValue="iM849nuVRD0aAPVIJUH09JzW6M2qnzVFapbSs9bjV0zlmRBkrZuZutqJaol4bEj5HrzLdvJRSHUt90WqvBdphQ==" saltValue="hgBvjUARVs7VX9i6nJX+8g==" spinCount="100000" sheet="1" objects="1" scenarios="1"/>
  <mergeCells count="153">
    <mergeCell ref="D46:M46"/>
    <mergeCell ref="B57:E57"/>
    <mergeCell ref="P59:T59"/>
    <mergeCell ref="Q50:S50"/>
    <mergeCell ref="Q51:S52"/>
    <mergeCell ref="U51:U52"/>
    <mergeCell ref="V51:V52"/>
    <mergeCell ref="W51:W52"/>
    <mergeCell ref="X51:X52"/>
    <mergeCell ref="Q49:S49"/>
    <mergeCell ref="T49:T50"/>
    <mergeCell ref="U49:U50"/>
    <mergeCell ref="V49:V50"/>
    <mergeCell ref="W49:W50"/>
    <mergeCell ref="X49:X50"/>
    <mergeCell ref="Y49:Y50"/>
    <mergeCell ref="Z49:Z50"/>
    <mergeCell ref="Y51:Y52"/>
    <mergeCell ref="Z51:Z52"/>
    <mergeCell ref="Z44:Z46"/>
    <mergeCell ref="Q46:S46"/>
    <mergeCell ref="Q47:S47"/>
    <mergeCell ref="T47:T48"/>
    <mergeCell ref="U47:U48"/>
    <mergeCell ref="V47:V48"/>
    <mergeCell ref="W47:W48"/>
    <mergeCell ref="X47:X48"/>
    <mergeCell ref="Y47:Y48"/>
    <mergeCell ref="Z47:Z48"/>
    <mergeCell ref="Q48:S48"/>
    <mergeCell ref="Q44:S44"/>
    <mergeCell ref="T44:T46"/>
    <mergeCell ref="U44:U46"/>
    <mergeCell ref="V44:V46"/>
    <mergeCell ref="W44:W46"/>
    <mergeCell ref="X44:X46"/>
    <mergeCell ref="Y44:Y46"/>
    <mergeCell ref="Y42:Y43"/>
    <mergeCell ref="Z42:Z43"/>
    <mergeCell ref="P43:S43"/>
    <mergeCell ref="K43:L43"/>
    <mergeCell ref="P42:S42"/>
    <mergeCell ref="T42:T43"/>
    <mergeCell ref="U42:U43"/>
    <mergeCell ref="V42:V43"/>
    <mergeCell ref="W42:W43"/>
    <mergeCell ref="X42:X43"/>
    <mergeCell ref="X38:X39"/>
    <mergeCell ref="Y38:Y39"/>
    <mergeCell ref="Z38:Z39"/>
    <mergeCell ref="D39:F39"/>
    <mergeCell ref="P39:S39"/>
    <mergeCell ref="D40:F40"/>
    <mergeCell ref="P40:S40"/>
    <mergeCell ref="T40:T41"/>
    <mergeCell ref="U40:U41"/>
    <mergeCell ref="X40:X41"/>
    <mergeCell ref="Y40:Y41"/>
    <mergeCell ref="Z40:Z41"/>
    <mergeCell ref="D37:G37"/>
    <mergeCell ref="P37:S37"/>
    <mergeCell ref="P38:S38"/>
    <mergeCell ref="T38:T39"/>
    <mergeCell ref="U38:U39"/>
    <mergeCell ref="V38:V39"/>
    <mergeCell ref="W38:W39"/>
    <mergeCell ref="V40:V41"/>
    <mergeCell ref="W40:W41"/>
    <mergeCell ref="K40:L42"/>
    <mergeCell ref="D41:E41"/>
    <mergeCell ref="P41:S41"/>
    <mergeCell ref="P36:S36"/>
    <mergeCell ref="T36:T37"/>
    <mergeCell ref="U36:U37"/>
    <mergeCell ref="V36:V37"/>
    <mergeCell ref="W36:W37"/>
    <mergeCell ref="Z32:Z33"/>
    <mergeCell ref="P33:S33"/>
    <mergeCell ref="P34:S34"/>
    <mergeCell ref="T34:T35"/>
    <mergeCell ref="U34:U35"/>
    <mergeCell ref="V34:V35"/>
    <mergeCell ref="W34:W35"/>
    <mergeCell ref="X34:X35"/>
    <mergeCell ref="Y34:Y35"/>
    <mergeCell ref="Z34:Z35"/>
    <mergeCell ref="X36:X37"/>
    <mergeCell ref="Y36:Y37"/>
    <mergeCell ref="Z36:Z37"/>
    <mergeCell ref="D32:G32"/>
    <mergeCell ref="P32:S32"/>
    <mergeCell ref="T32:T33"/>
    <mergeCell ref="U32:U33"/>
    <mergeCell ref="V32:V33"/>
    <mergeCell ref="W32:W33"/>
    <mergeCell ref="X32:X33"/>
    <mergeCell ref="Y32:Y33"/>
    <mergeCell ref="P35:S35"/>
    <mergeCell ref="H30:L33"/>
    <mergeCell ref="P30:S30"/>
    <mergeCell ref="T30:T31"/>
    <mergeCell ref="U30:U31"/>
    <mergeCell ref="V30:V31"/>
    <mergeCell ref="W30:W31"/>
    <mergeCell ref="X30:X31"/>
    <mergeCell ref="Y30:Y31"/>
    <mergeCell ref="Z30:Z31"/>
    <mergeCell ref="P31:S31"/>
    <mergeCell ref="Z23:Z25"/>
    <mergeCell ref="P24:S25"/>
    <mergeCell ref="T24:T25"/>
    <mergeCell ref="U24:V24"/>
    <mergeCell ref="W24:W25"/>
    <mergeCell ref="X24:Y24"/>
    <mergeCell ref="Y26:Y27"/>
    <mergeCell ref="Z28:Z29"/>
    <mergeCell ref="P29:S29"/>
    <mergeCell ref="W28:W29"/>
    <mergeCell ref="X28:X29"/>
    <mergeCell ref="Y28:Y29"/>
    <mergeCell ref="P19:S20"/>
    <mergeCell ref="Z19:Z20"/>
    <mergeCell ref="AA19:AA20"/>
    <mergeCell ref="T21:T22"/>
    <mergeCell ref="U21:U22"/>
    <mergeCell ref="V21:V22"/>
    <mergeCell ref="W21:W22"/>
    <mergeCell ref="X21:X22"/>
    <mergeCell ref="Y21:Y22"/>
    <mergeCell ref="K44:L44"/>
    <mergeCell ref="Z26:Z27"/>
    <mergeCell ref="P27:S27"/>
    <mergeCell ref="P28:S28"/>
    <mergeCell ref="T28:T29"/>
    <mergeCell ref="U28:U29"/>
    <mergeCell ref="V28:V29"/>
    <mergeCell ref="D4:G4"/>
    <mergeCell ref="I4:L4"/>
    <mergeCell ref="R4:U4"/>
    <mergeCell ref="X4:AA4"/>
    <mergeCell ref="I5:J5"/>
    <mergeCell ref="R5:S5"/>
    <mergeCell ref="X5:Y5"/>
    <mergeCell ref="I6:J6"/>
    <mergeCell ref="X6:Y6"/>
    <mergeCell ref="AA16:AA18"/>
    <mergeCell ref="P26:S26"/>
    <mergeCell ref="T26:T27"/>
    <mergeCell ref="U26:U27"/>
    <mergeCell ref="V26:V27"/>
    <mergeCell ref="W26:W27"/>
    <mergeCell ref="X26:X27"/>
    <mergeCell ref="B19:L28"/>
  </mergeCells>
  <hyperlinks>
    <hyperlink ref="D39:F39" r:id="rId1" display="Hicks and Mason 1991"/>
    <hyperlink ref="D37:F37" r:id="rId2" display="USGS (online photo guidance)"/>
    <hyperlink ref="B57" r:id="rId3"/>
    <hyperlink ref="P59" r:id="rId4"/>
    <hyperlink ref="D46" r:id="rId5" display="(See technical summary report for more detailed instructions.)"/>
  </hyperlinks>
  <pageMargins left="0.7" right="0.7" top="0.75" bottom="0.75" header="0.3" footer="0.3"/>
  <pageSetup scale="80"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24"/>
  <sheetViews>
    <sheetView workbookViewId="0">
      <selection activeCell="P19" sqref="P19"/>
    </sheetView>
  </sheetViews>
  <sheetFormatPr defaultRowHeight="15" x14ac:dyDescent="0.25"/>
  <cols>
    <col min="1" max="1" width="4.28515625" customWidth="1"/>
    <col min="2" max="2" width="6.5703125" customWidth="1"/>
    <col min="3" max="3" width="15.28515625" customWidth="1"/>
    <col min="4" max="4" width="15" customWidth="1"/>
    <col min="5" max="5" width="13.140625" style="3" customWidth="1"/>
    <col min="6" max="6" width="13.5703125" style="3" customWidth="1"/>
    <col min="7" max="8" width="12.7109375" style="3" customWidth="1"/>
    <col min="9" max="9" width="12.7109375" customWidth="1"/>
    <col min="14" max="14" width="9.5703125" bestFit="1" customWidth="1"/>
  </cols>
  <sheetData>
    <row r="2" spans="2:20" ht="15" customHeight="1" x14ac:dyDescent="0.25">
      <c r="B2" s="128" t="s">
        <v>125</v>
      </c>
      <c r="C2" s="128"/>
      <c r="D2" s="128"/>
      <c r="E2" s="128"/>
      <c r="F2" s="128"/>
      <c r="G2" s="128"/>
      <c r="H2" s="128"/>
      <c r="I2" s="128"/>
      <c r="J2" s="128"/>
      <c r="K2" s="128"/>
      <c r="L2" s="128"/>
      <c r="M2" s="128"/>
      <c r="N2" s="128"/>
      <c r="O2" s="128"/>
      <c r="P2" s="128"/>
      <c r="Q2" s="128"/>
      <c r="R2" s="128"/>
      <c r="S2" s="128"/>
      <c r="T2" s="128"/>
    </row>
    <row r="3" spans="2:20" x14ac:dyDescent="0.25">
      <c r="B3" s="128"/>
      <c r="C3" s="128"/>
      <c r="D3" s="128"/>
      <c r="E3" s="128"/>
      <c r="F3" s="128"/>
      <c r="G3" s="128"/>
      <c r="H3" s="128"/>
      <c r="I3" s="128"/>
      <c r="J3" s="128"/>
      <c r="K3" s="128"/>
      <c r="L3" s="128"/>
      <c r="M3" s="128"/>
      <c r="N3" s="128"/>
      <c r="O3" s="128"/>
      <c r="P3" s="128"/>
      <c r="Q3" s="128"/>
      <c r="R3" s="128"/>
      <c r="S3" s="128"/>
      <c r="T3" s="128"/>
    </row>
    <row r="4" spans="2:20" x14ac:dyDescent="0.25">
      <c r="B4" s="128"/>
      <c r="C4" s="128"/>
      <c r="D4" s="128"/>
      <c r="E4" s="128"/>
      <c r="F4" s="128"/>
      <c r="G4" s="128"/>
      <c r="H4" s="128"/>
      <c r="I4" s="128"/>
      <c r="J4" s="128"/>
      <c r="K4" s="128"/>
      <c r="L4" s="128"/>
      <c r="M4" s="128"/>
      <c r="N4" s="128"/>
      <c r="O4" s="128"/>
      <c r="P4" s="128"/>
      <c r="Q4" s="128"/>
      <c r="R4" s="128"/>
      <c r="S4" s="128"/>
      <c r="T4" s="128"/>
    </row>
    <row r="5" spans="2:20" x14ac:dyDescent="0.25">
      <c r="B5" s="128"/>
      <c r="C5" s="128"/>
      <c r="D5" s="128"/>
      <c r="E5" s="128"/>
      <c r="F5" s="128"/>
      <c r="G5" s="128"/>
      <c r="H5" s="128"/>
      <c r="I5" s="128"/>
      <c r="J5" s="128"/>
      <c r="K5" s="128"/>
      <c r="L5" s="128"/>
      <c r="M5" s="128"/>
      <c r="N5" s="128"/>
      <c r="O5" s="128"/>
      <c r="P5" s="128"/>
      <c r="Q5" s="128"/>
      <c r="R5" s="128"/>
      <c r="S5" s="128"/>
      <c r="T5" s="128"/>
    </row>
    <row r="6" spans="2:20" x14ac:dyDescent="0.25">
      <c r="B6" s="128"/>
      <c r="C6" s="128"/>
      <c r="D6" s="128"/>
      <c r="E6" s="128"/>
      <c r="F6" s="128"/>
      <c r="G6" s="128"/>
      <c r="H6" s="128"/>
      <c r="I6" s="128"/>
      <c r="J6" s="128"/>
      <c r="K6" s="128"/>
      <c r="L6" s="128"/>
      <c r="M6" s="128"/>
      <c r="N6" s="128"/>
      <c r="O6" s="128"/>
      <c r="P6" s="128"/>
      <c r="Q6" s="128"/>
      <c r="R6" s="128"/>
      <c r="S6" s="128"/>
      <c r="T6" s="128"/>
    </row>
    <row r="7" spans="2:20" x14ac:dyDescent="0.25">
      <c r="B7" s="128"/>
      <c r="C7" s="128"/>
      <c r="D7" s="128"/>
      <c r="E7" s="128"/>
      <c r="F7" s="128"/>
      <c r="G7" s="128"/>
      <c r="H7" s="128"/>
      <c r="I7" s="128"/>
      <c r="J7" s="128"/>
      <c r="K7" s="128"/>
      <c r="L7" s="128"/>
      <c r="M7" s="128"/>
      <c r="N7" s="128"/>
      <c r="O7" s="128"/>
      <c r="P7" s="128"/>
      <c r="Q7" s="128"/>
      <c r="R7" s="128"/>
      <c r="S7" s="128"/>
      <c r="T7" s="128"/>
    </row>
    <row r="8" spans="2:20" x14ac:dyDescent="0.25">
      <c r="B8" s="128"/>
      <c r="C8" s="128"/>
      <c r="D8" s="128"/>
      <c r="E8" s="128"/>
      <c r="F8" s="128"/>
      <c r="G8" s="128"/>
      <c r="H8" s="128"/>
      <c r="I8" s="128"/>
      <c r="J8" s="128"/>
      <c r="K8" s="128"/>
      <c r="L8" s="128"/>
      <c r="M8" s="128"/>
      <c r="N8" s="128"/>
      <c r="O8" s="128"/>
      <c r="P8" s="128"/>
      <c r="Q8" s="128"/>
      <c r="R8" s="128"/>
      <c r="S8" s="128"/>
      <c r="T8" s="128"/>
    </row>
    <row r="9" spans="2:20" x14ac:dyDescent="0.25">
      <c r="B9" s="8"/>
      <c r="C9" s="8"/>
      <c r="D9" s="8"/>
      <c r="E9" s="8"/>
      <c r="F9" s="8"/>
      <c r="G9" s="8"/>
      <c r="H9" s="8"/>
      <c r="I9" s="8"/>
      <c r="J9" s="8"/>
      <c r="K9" s="8"/>
      <c r="L9" s="8"/>
      <c r="M9" s="8"/>
      <c r="N9" s="8"/>
      <c r="O9" s="8"/>
      <c r="P9" s="8"/>
      <c r="Q9" s="8"/>
      <c r="R9" s="8"/>
      <c r="S9" s="8"/>
      <c r="T9" s="8"/>
    </row>
    <row r="11" spans="2:20" x14ac:dyDescent="0.25">
      <c r="B11" s="153"/>
      <c r="C11" s="153"/>
      <c r="D11" s="153"/>
      <c r="E11" s="153"/>
      <c r="F11" s="153"/>
      <c r="G11" s="153"/>
      <c r="H11" s="153"/>
      <c r="I11" s="153"/>
      <c r="J11" s="153"/>
      <c r="K11" s="153"/>
      <c r="L11" s="153"/>
      <c r="M11" s="153"/>
      <c r="N11" s="153"/>
      <c r="O11" s="153"/>
      <c r="P11" s="153"/>
      <c r="Q11" s="153"/>
      <c r="R11" s="153"/>
      <c r="S11" s="153"/>
      <c r="T11" s="153"/>
    </row>
    <row r="12" spans="2:20" x14ac:dyDescent="0.25">
      <c r="B12" s="153"/>
      <c r="C12" s="153"/>
      <c r="D12" s="153"/>
      <c r="E12" s="153"/>
      <c r="F12" s="153"/>
      <c r="G12" s="153"/>
      <c r="H12" s="153"/>
      <c r="I12" s="153"/>
      <c r="J12" s="153"/>
      <c r="K12" s="153"/>
      <c r="L12" s="153"/>
      <c r="M12" s="153"/>
      <c r="N12" s="153"/>
      <c r="O12" s="153"/>
      <c r="P12" s="153"/>
      <c r="Q12" s="153"/>
      <c r="R12" s="153"/>
      <c r="S12" s="153"/>
      <c r="T12" s="153"/>
    </row>
    <row r="13" spans="2:20" x14ac:dyDescent="0.25">
      <c r="B13" s="153"/>
      <c r="C13" s="153"/>
      <c r="D13" s="153"/>
      <c r="E13" s="153"/>
      <c r="F13" s="153"/>
      <c r="G13" s="153"/>
      <c r="H13" s="153"/>
      <c r="I13" s="153"/>
      <c r="J13" s="153"/>
      <c r="K13" s="153"/>
      <c r="L13" s="153"/>
      <c r="M13" s="153"/>
      <c r="N13" s="153"/>
      <c r="O13" s="153"/>
      <c r="P13" s="153"/>
      <c r="Q13" s="153"/>
      <c r="R13" s="153"/>
      <c r="S13" s="153"/>
      <c r="T13" s="153"/>
    </row>
    <row r="14" spans="2:20" x14ac:dyDescent="0.25">
      <c r="B14" s="153"/>
      <c r="C14" s="153"/>
      <c r="D14" s="153"/>
      <c r="E14" s="153"/>
      <c r="F14" s="153"/>
      <c r="G14" s="153"/>
      <c r="H14" s="153"/>
      <c r="I14" s="153"/>
      <c r="J14" s="153"/>
      <c r="K14" s="153"/>
      <c r="L14" s="153"/>
      <c r="M14" s="153"/>
      <c r="N14" s="153"/>
      <c r="O14" s="153"/>
      <c r="P14" s="153"/>
      <c r="Q14" s="153"/>
      <c r="R14" s="153"/>
      <c r="S14" s="153"/>
      <c r="T14" s="153"/>
    </row>
    <row r="15" spans="2:20" x14ac:dyDescent="0.25">
      <c r="B15" s="153"/>
      <c r="C15" s="153"/>
      <c r="D15" s="153"/>
      <c r="E15" s="153"/>
      <c r="F15" s="153"/>
      <c r="G15" s="153"/>
      <c r="H15" s="153"/>
      <c r="I15" s="153"/>
      <c r="J15" s="153"/>
      <c r="K15" s="153"/>
      <c r="L15" s="153"/>
      <c r="M15" s="153"/>
      <c r="N15" s="153"/>
      <c r="O15" s="153"/>
      <c r="P15" s="153"/>
      <c r="Q15" s="153"/>
      <c r="R15" s="153"/>
      <c r="S15" s="153"/>
      <c r="T15" s="153"/>
    </row>
    <row r="16" spans="2:20" x14ac:dyDescent="0.25">
      <c r="B16" s="153"/>
      <c r="C16" s="153"/>
      <c r="D16" s="153"/>
      <c r="E16" s="153"/>
      <c r="F16" s="153"/>
      <c r="G16" s="153"/>
      <c r="H16" s="153"/>
      <c r="I16" s="153"/>
      <c r="J16" s="153"/>
      <c r="K16" s="153"/>
      <c r="L16" s="153"/>
      <c r="M16" s="153"/>
      <c r="N16" s="153"/>
      <c r="O16" s="153"/>
      <c r="P16" s="153"/>
      <c r="Q16" s="153"/>
      <c r="R16" s="153"/>
      <c r="S16" s="153"/>
      <c r="T16" s="153"/>
    </row>
    <row r="18" spans="2:14" x14ac:dyDescent="0.25">
      <c r="C18" s="139" t="s">
        <v>52</v>
      </c>
      <c r="D18" s="139"/>
      <c r="E18" s="77"/>
      <c r="F18" s="77"/>
      <c r="G18" s="154" t="s">
        <v>63</v>
      </c>
      <c r="H18" s="154"/>
      <c r="I18" s="18"/>
    </row>
    <row r="19" spans="2:14" ht="18" x14ac:dyDescent="0.35">
      <c r="B19" t="s">
        <v>53</v>
      </c>
      <c r="C19" s="76" t="s">
        <v>126</v>
      </c>
      <c r="D19" s="76" t="s">
        <v>127</v>
      </c>
      <c r="E19" s="77" t="s">
        <v>55</v>
      </c>
      <c r="F19" s="77" t="s">
        <v>56</v>
      </c>
      <c r="G19" s="77" t="s">
        <v>127</v>
      </c>
      <c r="H19" s="77" t="s">
        <v>128</v>
      </c>
      <c r="I19" s="77"/>
      <c r="K19" s="61" t="s">
        <v>129</v>
      </c>
      <c r="L19" s="63" t="e">
        <f>H220</f>
        <v>#DIV/0!</v>
      </c>
    </row>
    <row r="20" spans="2:14" x14ac:dyDescent="0.25">
      <c r="B20">
        <v>1</v>
      </c>
      <c r="C20" s="86"/>
      <c r="D20" s="86"/>
      <c r="E20" s="56">
        <f>IF(B20&lt;&gt;"----",C20^2,"----")</f>
        <v>0</v>
      </c>
      <c r="F20" s="55">
        <f>IF(B20&lt;&gt;"----",C20*D20,"----")</f>
        <v>0</v>
      </c>
      <c r="G20" s="58" t="e">
        <f>IF(B20&lt;&gt;"----",$D$223+$D$224*C20,"----")</f>
        <v>#DIV/0!</v>
      </c>
      <c r="H20" s="64" t="e">
        <f t="shared" ref="H20:H83" si="0">IF(B20&lt;&gt;"----",D20-G20,"----")</f>
        <v>#DIV/0!</v>
      </c>
      <c r="I20" s="64"/>
      <c r="K20" s="1" t="s">
        <v>130</v>
      </c>
      <c r="L20" s="63" t="e">
        <f>D224</f>
        <v>#DIV/0!</v>
      </c>
    </row>
    <row r="21" spans="2:14" x14ac:dyDescent="0.25">
      <c r="B21" s="1" t="str">
        <f>IF(C21&lt;&gt;0,B20+1,"----")</f>
        <v>----</v>
      </c>
      <c r="C21" s="86"/>
      <c r="D21" s="86"/>
      <c r="E21" s="57" t="str">
        <f t="shared" ref="E21:E84" si="1">IF(B21&lt;&gt;"----",C21^2,"----")</f>
        <v>----</v>
      </c>
      <c r="F21" s="58" t="str">
        <f t="shared" ref="F21:F84" si="2">IF(B21&lt;&gt;"----",C21*D21,"----")</f>
        <v>----</v>
      </c>
      <c r="G21" s="58" t="str">
        <f t="shared" ref="G21:G84" si="3">IF(B21&lt;&gt;"----",$D$223+$D$224*C21,"----")</f>
        <v>----</v>
      </c>
      <c r="H21" s="64" t="str">
        <f t="shared" si="0"/>
        <v>----</v>
      </c>
      <c r="I21" s="64"/>
      <c r="N21" s="53"/>
    </row>
    <row r="22" spans="2:14" x14ac:dyDescent="0.25">
      <c r="B22" s="1" t="str">
        <f t="shared" ref="B22:B85" si="4">IF(C22&lt;&gt;0,B21+1,"----")</f>
        <v>----</v>
      </c>
      <c r="C22" s="86"/>
      <c r="D22" s="86"/>
      <c r="E22" s="57" t="str">
        <f t="shared" si="1"/>
        <v>----</v>
      </c>
      <c r="F22" s="58" t="str">
        <f t="shared" si="2"/>
        <v>----</v>
      </c>
      <c r="G22" s="58" t="str">
        <f t="shared" si="3"/>
        <v>----</v>
      </c>
      <c r="H22" s="64" t="str">
        <f t="shared" si="0"/>
        <v>----</v>
      </c>
      <c r="I22" s="64"/>
      <c r="N22" s="53"/>
    </row>
    <row r="23" spans="2:14" x14ac:dyDescent="0.25">
      <c r="B23" s="1" t="str">
        <f t="shared" si="4"/>
        <v>----</v>
      </c>
      <c r="C23" s="86"/>
      <c r="D23" s="86"/>
      <c r="E23" s="57" t="str">
        <f t="shared" si="1"/>
        <v>----</v>
      </c>
      <c r="F23" s="58" t="str">
        <f t="shared" si="2"/>
        <v>----</v>
      </c>
      <c r="G23" s="58" t="str">
        <f t="shared" si="3"/>
        <v>----</v>
      </c>
      <c r="H23" s="64" t="str">
        <f t="shared" si="0"/>
        <v>----</v>
      </c>
      <c r="I23" s="64"/>
      <c r="N23" s="53"/>
    </row>
    <row r="24" spans="2:14" x14ac:dyDescent="0.25">
      <c r="B24" s="1" t="str">
        <f t="shared" si="4"/>
        <v>----</v>
      </c>
      <c r="C24" s="86"/>
      <c r="D24" s="86"/>
      <c r="E24" s="57" t="str">
        <f t="shared" si="1"/>
        <v>----</v>
      </c>
      <c r="F24" s="58" t="str">
        <f t="shared" si="2"/>
        <v>----</v>
      </c>
      <c r="G24" s="58" t="str">
        <f t="shared" si="3"/>
        <v>----</v>
      </c>
      <c r="H24" s="64" t="str">
        <f t="shared" si="0"/>
        <v>----</v>
      </c>
      <c r="I24" s="64"/>
      <c r="N24" s="53"/>
    </row>
    <row r="25" spans="2:14" x14ac:dyDescent="0.25">
      <c r="B25" s="1" t="str">
        <f t="shared" si="4"/>
        <v>----</v>
      </c>
      <c r="C25" s="86"/>
      <c r="D25" s="86"/>
      <c r="E25" s="57" t="str">
        <f t="shared" si="1"/>
        <v>----</v>
      </c>
      <c r="F25" s="58" t="str">
        <f t="shared" si="2"/>
        <v>----</v>
      </c>
      <c r="G25" s="58" t="str">
        <f t="shared" si="3"/>
        <v>----</v>
      </c>
      <c r="H25" s="64" t="str">
        <f t="shared" si="0"/>
        <v>----</v>
      </c>
      <c r="I25" s="64"/>
      <c r="N25" s="53"/>
    </row>
    <row r="26" spans="2:14" x14ac:dyDescent="0.25">
      <c r="B26" s="1" t="str">
        <f t="shared" si="4"/>
        <v>----</v>
      </c>
      <c r="C26" s="86"/>
      <c r="D26" s="86"/>
      <c r="E26" s="57" t="str">
        <f t="shared" si="1"/>
        <v>----</v>
      </c>
      <c r="F26" s="58" t="str">
        <f t="shared" si="2"/>
        <v>----</v>
      </c>
      <c r="G26" s="58" t="str">
        <f t="shared" si="3"/>
        <v>----</v>
      </c>
      <c r="H26" s="64" t="str">
        <f t="shared" si="0"/>
        <v>----</v>
      </c>
      <c r="I26" s="64"/>
      <c r="N26" s="53"/>
    </row>
    <row r="27" spans="2:14" x14ac:dyDescent="0.25">
      <c r="B27" s="1" t="str">
        <f t="shared" si="4"/>
        <v>----</v>
      </c>
      <c r="C27" s="86"/>
      <c r="D27" s="86"/>
      <c r="E27" s="57" t="str">
        <f t="shared" si="1"/>
        <v>----</v>
      </c>
      <c r="F27" s="58" t="str">
        <f t="shared" si="2"/>
        <v>----</v>
      </c>
      <c r="G27" s="58" t="str">
        <f t="shared" si="3"/>
        <v>----</v>
      </c>
      <c r="H27" s="64" t="str">
        <f t="shared" si="0"/>
        <v>----</v>
      </c>
      <c r="I27" s="64"/>
      <c r="N27" s="53"/>
    </row>
    <row r="28" spans="2:14" x14ac:dyDescent="0.25">
      <c r="B28" s="1" t="str">
        <f t="shared" si="4"/>
        <v>----</v>
      </c>
      <c r="C28" s="86"/>
      <c r="D28" s="86"/>
      <c r="E28" s="57" t="str">
        <f t="shared" si="1"/>
        <v>----</v>
      </c>
      <c r="F28" s="58" t="str">
        <f t="shared" si="2"/>
        <v>----</v>
      </c>
      <c r="G28" s="58" t="str">
        <f t="shared" si="3"/>
        <v>----</v>
      </c>
      <c r="H28" s="64" t="str">
        <f t="shared" si="0"/>
        <v>----</v>
      </c>
      <c r="I28" s="64"/>
      <c r="N28" s="53"/>
    </row>
    <row r="29" spans="2:14" x14ac:dyDescent="0.25">
      <c r="B29" s="1" t="str">
        <f t="shared" si="4"/>
        <v>----</v>
      </c>
      <c r="C29" s="86"/>
      <c r="D29" s="86"/>
      <c r="E29" s="57" t="str">
        <f t="shared" si="1"/>
        <v>----</v>
      </c>
      <c r="F29" s="58" t="str">
        <f t="shared" si="2"/>
        <v>----</v>
      </c>
      <c r="G29" s="58" t="str">
        <f t="shared" si="3"/>
        <v>----</v>
      </c>
      <c r="H29" s="64" t="str">
        <f t="shared" si="0"/>
        <v>----</v>
      </c>
      <c r="I29" s="64"/>
      <c r="N29" s="53"/>
    </row>
    <row r="30" spans="2:14" x14ac:dyDescent="0.25">
      <c r="B30" s="1" t="str">
        <f t="shared" si="4"/>
        <v>----</v>
      </c>
      <c r="C30" s="86"/>
      <c r="D30" s="86"/>
      <c r="E30" s="57" t="str">
        <f t="shared" si="1"/>
        <v>----</v>
      </c>
      <c r="F30" s="58" t="str">
        <f t="shared" si="2"/>
        <v>----</v>
      </c>
      <c r="G30" s="58" t="str">
        <f t="shared" si="3"/>
        <v>----</v>
      </c>
      <c r="H30" s="64" t="str">
        <f t="shared" si="0"/>
        <v>----</v>
      </c>
      <c r="I30" s="64"/>
      <c r="N30" s="53"/>
    </row>
    <row r="31" spans="2:14" x14ac:dyDescent="0.25">
      <c r="B31" s="1" t="str">
        <f t="shared" si="4"/>
        <v>----</v>
      </c>
      <c r="C31" s="86"/>
      <c r="D31" s="86"/>
      <c r="E31" s="57" t="str">
        <f t="shared" si="1"/>
        <v>----</v>
      </c>
      <c r="F31" s="58" t="str">
        <f t="shared" si="2"/>
        <v>----</v>
      </c>
      <c r="G31" s="58" t="str">
        <f t="shared" si="3"/>
        <v>----</v>
      </c>
      <c r="H31" s="64" t="str">
        <f t="shared" si="0"/>
        <v>----</v>
      </c>
      <c r="I31" s="64"/>
      <c r="N31" s="53"/>
    </row>
    <row r="32" spans="2:14" x14ac:dyDescent="0.25">
      <c r="B32" s="1" t="str">
        <f t="shared" si="4"/>
        <v>----</v>
      </c>
      <c r="C32" s="86"/>
      <c r="D32" s="86"/>
      <c r="E32" s="57" t="str">
        <f t="shared" si="1"/>
        <v>----</v>
      </c>
      <c r="F32" s="58" t="str">
        <f t="shared" si="2"/>
        <v>----</v>
      </c>
      <c r="G32" s="58" t="str">
        <f t="shared" si="3"/>
        <v>----</v>
      </c>
      <c r="H32" s="64" t="str">
        <f t="shared" si="0"/>
        <v>----</v>
      </c>
      <c r="I32" s="64"/>
      <c r="N32" s="53"/>
    </row>
    <row r="33" spans="2:14" x14ac:dyDescent="0.25">
      <c r="B33" s="1" t="str">
        <f t="shared" si="4"/>
        <v>----</v>
      </c>
      <c r="C33" s="86"/>
      <c r="D33" s="86"/>
      <c r="E33" s="57" t="str">
        <f t="shared" si="1"/>
        <v>----</v>
      </c>
      <c r="F33" s="58" t="str">
        <f t="shared" si="2"/>
        <v>----</v>
      </c>
      <c r="G33" s="58" t="str">
        <f t="shared" si="3"/>
        <v>----</v>
      </c>
      <c r="H33" s="64" t="str">
        <f t="shared" si="0"/>
        <v>----</v>
      </c>
      <c r="I33" s="64"/>
      <c r="N33" s="53"/>
    </row>
    <row r="34" spans="2:14" x14ac:dyDescent="0.25">
      <c r="B34" s="1" t="str">
        <f t="shared" si="4"/>
        <v>----</v>
      </c>
      <c r="C34" s="86"/>
      <c r="D34" s="86"/>
      <c r="E34" s="57" t="str">
        <f t="shared" si="1"/>
        <v>----</v>
      </c>
      <c r="F34" s="58" t="str">
        <f t="shared" si="2"/>
        <v>----</v>
      </c>
      <c r="G34" s="58" t="str">
        <f t="shared" si="3"/>
        <v>----</v>
      </c>
      <c r="H34" s="64" t="str">
        <f t="shared" si="0"/>
        <v>----</v>
      </c>
      <c r="I34" s="64"/>
      <c r="N34" s="53"/>
    </row>
    <row r="35" spans="2:14" x14ac:dyDescent="0.25">
      <c r="B35" s="1" t="str">
        <f t="shared" si="4"/>
        <v>----</v>
      </c>
      <c r="C35" s="86"/>
      <c r="D35" s="86"/>
      <c r="E35" s="57" t="str">
        <f t="shared" si="1"/>
        <v>----</v>
      </c>
      <c r="F35" s="58" t="str">
        <f t="shared" si="2"/>
        <v>----</v>
      </c>
      <c r="G35" s="58" t="str">
        <f t="shared" si="3"/>
        <v>----</v>
      </c>
      <c r="H35" s="64" t="str">
        <f t="shared" si="0"/>
        <v>----</v>
      </c>
      <c r="I35" s="64"/>
      <c r="N35" s="53"/>
    </row>
    <row r="36" spans="2:14" x14ac:dyDescent="0.25">
      <c r="B36" s="1" t="str">
        <f t="shared" si="4"/>
        <v>----</v>
      </c>
      <c r="C36" s="86"/>
      <c r="D36" s="86"/>
      <c r="E36" s="57" t="str">
        <f t="shared" si="1"/>
        <v>----</v>
      </c>
      <c r="F36" s="58" t="str">
        <f t="shared" si="2"/>
        <v>----</v>
      </c>
      <c r="G36" s="58" t="str">
        <f t="shared" si="3"/>
        <v>----</v>
      </c>
      <c r="H36" s="64" t="str">
        <f t="shared" si="0"/>
        <v>----</v>
      </c>
      <c r="I36" s="64"/>
      <c r="N36" s="53"/>
    </row>
    <row r="37" spans="2:14" x14ac:dyDescent="0.25">
      <c r="B37" s="1" t="str">
        <f t="shared" si="4"/>
        <v>----</v>
      </c>
      <c r="C37" s="86"/>
      <c r="D37" s="86"/>
      <c r="E37" s="57" t="str">
        <f t="shared" si="1"/>
        <v>----</v>
      </c>
      <c r="F37" s="58" t="str">
        <f t="shared" si="2"/>
        <v>----</v>
      </c>
      <c r="G37" s="58" t="str">
        <f t="shared" si="3"/>
        <v>----</v>
      </c>
      <c r="H37" s="64" t="str">
        <f t="shared" si="0"/>
        <v>----</v>
      </c>
      <c r="I37" s="64"/>
      <c r="N37" s="53"/>
    </row>
    <row r="38" spans="2:14" x14ac:dyDescent="0.25">
      <c r="B38" s="1" t="str">
        <f t="shared" si="4"/>
        <v>----</v>
      </c>
      <c r="C38" s="86"/>
      <c r="D38" s="86"/>
      <c r="E38" s="57" t="str">
        <f t="shared" si="1"/>
        <v>----</v>
      </c>
      <c r="F38" s="58" t="str">
        <f t="shared" si="2"/>
        <v>----</v>
      </c>
      <c r="G38" s="58" t="str">
        <f t="shared" si="3"/>
        <v>----</v>
      </c>
      <c r="H38" s="64" t="str">
        <f t="shared" si="0"/>
        <v>----</v>
      </c>
      <c r="I38" s="64"/>
      <c r="N38" s="53"/>
    </row>
    <row r="39" spans="2:14" x14ac:dyDescent="0.25">
      <c r="B39" s="1" t="str">
        <f t="shared" si="4"/>
        <v>----</v>
      </c>
      <c r="C39" s="86"/>
      <c r="D39" s="86"/>
      <c r="E39" s="57" t="str">
        <f t="shared" si="1"/>
        <v>----</v>
      </c>
      <c r="F39" s="58" t="str">
        <f t="shared" si="2"/>
        <v>----</v>
      </c>
      <c r="G39" s="58" t="str">
        <f t="shared" si="3"/>
        <v>----</v>
      </c>
      <c r="H39" s="64" t="str">
        <f t="shared" si="0"/>
        <v>----</v>
      </c>
      <c r="I39" s="64"/>
      <c r="N39" s="53"/>
    </row>
    <row r="40" spans="2:14" x14ac:dyDescent="0.25">
      <c r="B40" s="1" t="str">
        <f t="shared" si="4"/>
        <v>----</v>
      </c>
      <c r="C40" s="86"/>
      <c r="D40" s="86"/>
      <c r="E40" s="57" t="str">
        <f t="shared" si="1"/>
        <v>----</v>
      </c>
      <c r="F40" s="58" t="str">
        <f t="shared" si="2"/>
        <v>----</v>
      </c>
      <c r="G40" s="58" t="str">
        <f t="shared" si="3"/>
        <v>----</v>
      </c>
      <c r="H40" s="64" t="str">
        <f t="shared" si="0"/>
        <v>----</v>
      </c>
      <c r="I40" s="64"/>
      <c r="N40" s="53"/>
    </row>
    <row r="41" spans="2:14" x14ac:dyDescent="0.25">
      <c r="B41" s="1" t="str">
        <f t="shared" si="4"/>
        <v>----</v>
      </c>
      <c r="C41" s="86"/>
      <c r="D41" s="86"/>
      <c r="E41" s="57" t="str">
        <f t="shared" si="1"/>
        <v>----</v>
      </c>
      <c r="F41" s="58" t="str">
        <f t="shared" si="2"/>
        <v>----</v>
      </c>
      <c r="G41" s="58" t="str">
        <f t="shared" si="3"/>
        <v>----</v>
      </c>
      <c r="H41" s="64" t="str">
        <f t="shared" si="0"/>
        <v>----</v>
      </c>
      <c r="I41" s="64"/>
      <c r="N41" s="53"/>
    </row>
    <row r="42" spans="2:14" x14ac:dyDescent="0.25">
      <c r="B42" s="1" t="str">
        <f t="shared" si="4"/>
        <v>----</v>
      </c>
      <c r="C42" s="86"/>
      <c r="D42" s="86"/>
      <c r="E42" s="57" t="str">
        <f t="shared" si="1"/>
        <v>----</v>
      </c>
      <c r="F42" s="58" t="str">
        <f t="shared" si="2"/>
        <v>----</v>
      </c>
      <c r="G42" s="58" t="str">
        <f t="shared" si="3"/>
        <v>----</v>
      </c>
      <c r="H42" s="64" t="str">
        <f t="shared" si="0"/>
        <v>----</v>
      </c>
      <c r="I42" s="64"/>
      <c r="N42" s="53"/>
    </row>
    <row r="43" spans="2:14" x14ac:dyDescent="0.25">
      <c r="B43" s="1" t="str">
        <f t="shared" si="4"/>
        <v>----</v>
      </c>
      <c r="C43" s="86"/>
      <c r="D43" s="86"/>
      <c r="E43" s="57" t="str">
        <f t="shared" si="1"/>
        <v>----</v>
      </c>
      <c r="F43" s="58" t="str">
        <f t="shared" si="2"/>
        <v>----</v>
      </c>
      <c r="G43" s="58" t="str">
        <f t="shared" si="3"/>
        <v>----</v>
      </c>
      <c r="H43" s="64" t="str">
        <f t="shared" si="0"/>
        <v>----</v>
      </c>
      <c r="I43" s="64"/>
      <c r="N43" s="53"/>
    </row>
    <row r="44" spans="2:14" x14ac:dyDescent="0.25">
      <c r="B44" s="1" t="str">
        <f t="shared" si="4"/>
        <v>----</v>
      </c>
      <c r="C44" s="86"/>
      <c r="D44" s="86"/>
      <c r="E44" s="57" t="str">
        <f t="shared" si="1"/>
        <v>----</v>
      </c>
      <c r="F44" s="58" t="str">
        <f t="shared" si="2"/>
        <v>----</v>
      </c>
      <c r="G44" s="58" t="str">
        <f t="shared" si="3"/>
        <v>----</v>
      </c>
      <c r="H44" s="64" t="str">
        <f t="shared" si="0"/>
        <v>----</v>
      </c>
      <c r="I44" s="64"/>
      <c r="N44" s="53"/>
    </row>
    <row r="45" spans="2:14" x14ac:dyDescent="0.25">
      <c r="B45" s="1" t="str">
        <f t="shared" si="4"/>
        <v>----</v>
      </c>
      <c r="C45" s="86"/>
      <c r="D45" s="86"/>
      <c r="E45" s="57" t="str">
        <f t="shared" si="1"/>
        <v>----</v>
      </c>
      <c r="F45" s="58" t="str">
        <f t="shared" si="2"/>
        <v>----</v>
      </c>
      <c r="G45" s="58" t="str">
        <f t="shared" si="3"/>
        <v>----</v>
      </c>
      <c r="H45" s="64" t="str">
        <f t="shared" si="0"/>
        <v>----</v>
      </c>
      <c r="I45" s="64"/>
      <c r="N45" s="53"/>
    </row>
    <row r="46" spans="2:14" x14ac:dyDescent="0.25">
      <c r="B46" s="1" t="str">
        <f t="shared" si="4"/>
        <v>----</v>
      </c>
      <c r="C46" s="86"/>
      <c r="D46" s="86"/>
      <c r="E46" s="57" t="str">
        <f t="shared" si="1"/>
        <v>----</v>
      </c>
      <c r="F46" s="58" t="str">
        <f t="shared" si="2"/>
        <v>----</v>
      </c>
      <c r="G46" s="58" t="str">
        <f t="shared" si="3"/>
        <v>----</v>
      </c>
      <c r="H46" s="64" t="str">
        <f t="shared" si="0"/>
        <v>----</v>
      </c>
      <c r="I46" s="64"/>
      <c r="N46" s="53"/>
    </row>
    <row r="47" spans="2:14" x14ac:dyDescent="0.25">
      <c r="B47" s="1" t="str">
        <f t="shared" si="4"/>
        <v>----</v>
      </c>
      <c r="C47" s="86"/>
      <c r="D47" s="86"/>
      <c r="E47" s="57" t="str">
        <f t="shared" si="1"/>
        <v>----</v>
      </c>
      <c r="F47" s="58" t="str">
        <f t="shared" si="2"/>
        <v>----</v>
      </c>
      <c r="G47" s="58" t="str">
        <f t="shared" si="3"/>
        <v>----</v>
      </c>
      <c r="H47" s="64" t="str">
        <f t="shared" si="0"/>
        <v>----</v>
      </c>
      <c r="I47" s="64"/>
      <c r="N47" s="53"/>
    </row>
    <row r="48" spans="2:14" x14ac:dyDescent="0.25">
      <c r="B48" s="1" t="str">
        <f t="shared" si="4"/>
        <v>----</v>
      </c>
      <c r="C48" s="86"/>
      <c r="D48" s="86"/>
      <c r="E48" s="57" t="str">
        <f t="shared" si="1"/>
        <v>----</v>
      </c>
      <c r="F48" s="58" t="str">
        <f t="shared" si="2"/>
        <v>----</v>
      </c>
      <c r="G48" s="58" t="str">
        <f t="shared" si="3"/>
        <v>----</v>
      </c>
      <c r="H48" s="64" t="str">
        <f t="shared" si="0"/>
        <v>----</v>
      </c>
      <c r="I48" s="64"/>
      <c r="N48" s="53"/>
    </row>
    <row r="49" spans="2:14" x14ac:dyDescent="0.25">
      <c r="B49" s="1" t="str">
        <f t="shared" si="4"/>
        <v>----</v>
      </c>
      <c r="C49" s="86"/>
      <c r="D49" s="86"/>
      <c r="E49" s="57" t="str">
        <f t="shared" si="1"/>
        <v>----</v>
      </c>
      <c r="F49" s="58" t="str">
        <f t="shared" si="2"/>
        <v>----</v>
      </c>
      <c r="G49" s="58" t="str">
        <f t="shared" si="3"/>
        <v>----</v>
      </c>
      <c r="H49" s="64" t="str">
        <f t="shared" si="0"/>
        <v>----</v>
      </c>
      <c r="I49" s="64"/>
      <c r="N49" s="53"/>
    </row>
    <row r="50" spans="2:14" x14ac:dyDescent="0.25">
      <c r="B50" s="1" t="str">
        <f t="shared" si="4"/>
        <v>----</v>
      </c>
      <c r="C50" s="86"/>
      <c r="D50" s="86"/>
      <c r="E50" s="57" t="str">
        <f t="shared" si="1"/>
        <v>----</v>
      </c>
      <c r="F50" s="58" t="str">
        <f t="shared" si="2"/>
        <v>----</v>
      </c>
      <c r="G50" s="58" t="str">
        <f t="shared" si="3"/>
        <v>----</v>
      </c>
      <c r="H50" s="64" t="str">
        <f t="shared" si="0"/>
        <v>----</v>
      </c>
      <c r="I50" s="64"/>
      <c r="N50" s="53"/>
    </row>
    <row r="51" spans="2:14" x14ac:dyDescent="0.25">
      <c r="B51" s="1" t="str">
        <f t="shared" si="4"/>
        <v>----</v>
      </c>
      <c r="C51" s="86"/>
      <c r="D51" s="86"/>
      <c r="E51" s="57" t="str">
        <f t="shared" si="1"/>
        <v>----</v>
      </c>
      <c r="F51" s="58" t="str">
        <f t="shared" si="2"/>
        <v>----</v>
      </c>
      <c r="G51" s="58" t="str">
        <f t="shared" si="3"/>
        <v>----</v>
      </c>
      <c r="H51" s="64" t="str">
        <f t="shared" si="0"/>
        <v>----</v>
      </c>
      <c r="I51" s="64"/>
      <c r="N51" s="53"/>
    </row>
    <row r="52" spans="2:14" x14ac:dyDescent="0.25">
      <c r="B52" s="1" t="str">
        <f t="shared" si="4"/>
        <v>----</v>
      </c>
      <c r="C52" s="86"/>
      <c r="D52" s="86"/>
      <c r="E52" s="57" t="str">
        <f t="shared" si="1"/>
        <v>----</v>
      </c>
      <c r="F52" s="58" t="str">
        <f t="shared" si="2"/>
        <v>----</v>
      </c>
      <c r="G52" s="58" t="str">
        <f t="shared" si="3"/>
        <v>----</v>
      </c>
      <c r="H52" s="64" t="str">
        <f t="shared" si="0"/>
        <v>----</v>
      </c>
      <c r="I52" s="64"/>
      <c r="N52" s="53"/>
    </row>
    <row r="53" spans="2:14" x14ac:dyDescent="0.25">
      <c r="B53" s="1" t="str">
        <f t="shared" si="4"/>
        <v>----</v>
      </c>
      <c r="C53" s="86"/>
      <c r="D53" s="86"/>
      <c r="E53" s="57" t="str">
        <f t="shared" si="1"/>
        <v>----</v>
      </c>
      <c r="F53" s="58" t="str">
        <f t="shared" si="2"/>
        <v>----</v>
      </c>
      <c r="G53" s="58" t="str">
        <f t="shared" si="3"/>
        <v>----</v>
      </c>
      <c r="H53" s="64" t="str">
        <f t="shared" si="0"/>
        <v>----</v>
      </c>
      <c r="I53" s="64"/>
      <c r="N53" s="53"/>
    </row>
    <row r="54" spans="2:14" x14ac:dyDescent="0.25">
      <c r="B54" s="1" t="str">
        <f t="shared" si="4"/>
        <v>----</v>
      </c>
      <c r="C54" s="86"/>
      <c r="D54" s="86"/>
      <c r="E54" s="57" t="str">
        <f t="shared" si="1"/>
        <v>----</v>
      </c>
      <c r="F54" s="58" t="str">
        <f t="shared" si="2"/>
        <v>----</v>
      </c>
      <c r="G54" s="58" t="str">
        <f t="shared" si="3"/>
        <v>----</v>
      </c>
      <c r="H54" s="64" t="str">
        <f t="shared" si="0"/>
        <v>----</v>
      </c>
      <c r="I54" s="64"/>
      <c r="N54" s="53"/>
    </row>
    <row r="55" spans="2:14" x14ac:dyDescent="0.25">
      <c r="B55" s="1" t="str">
        <f t="shared" si="4"/>
        <v>----</v>
      </c>
      <c r="C55" s="86"/>
      <c r="D55" s="86"/>
      <c r="E55" s="57" t="str">
        <f t="shared" si="1"/>
        <v>----</v>
      </c>
      <c r="F55" s="58" t="str">
        <f t="shared" si="2"/>
        <v>----</v>
      </c>
      <c r="G55" s="58" t="str">
        <f t="shared" si="3"/>
        <v>----</v>
      </c>
      <c r="H55" s="64" t="str">
        <f t="shared" si="0"/>
        <v>----</v>
      </c>
      <c r="I55" s="64"/>
      <c r="N55" s="53"/>
    </row>
    <row r="56" spans="2:14" x14ac:dyDescent="0.25">
      <c r="B56" s="1" t="str">
        <f t="shared" si="4"/>
        <v>----</v>
      </c>
      <c r="C56" s="86"/>
      <c r="D56" s="86"/>
      <c r="E56" s="57" t="str">
        <f t="shared" si="1"/>
        <v>----</v>
      </c>
      <c r="F56" s="58" t="str">
        <f t="shared" si="2"/>
        <v>----</v>
      </c>
      <c r="G56" s="58" t="str">
        <f t="shared" si="3"/>
        <v>----</v>
      </c>
      <c r="H56" s="64" t="str">
        <f t="shared" si="0"/>
        <v>----</v>
      </c>
      <c r="I56" s="64"/>
      <c r="N56" s="53"/>
    </row>
    <row r="57" spans="2:14" x14ac:dyDescent="0.25">
      <c r="B57" s="1" t="str">
        <f t="shared" si="4"/>
        <v>----</v>
      </c>
      <c r="C57" s="86"/>
      <c r="D57" s="86"/>
      <c r="E57" s="57" t="str">
        <f t="shared" si="1"/>
        <v>----</v>
      </c>
      <c r="F57" s="58" t="str">
        <f t="shared" si="2"/>
        <v>----</v>
      </c>
      <c r="G57" s="58" t="str">
        <f t="shared" si="3"/>
        <v>----</v>
      </c>
      <c r="H57" s="64" t="str">
        <f t="shared" si="0"/>
        <v>----</v>
      </c>
      <c r="I57" s="64"/>
      <c r="N57" s="53"/>
    </row>
    <row r="58" spans="2:14" x14ac:dyDescent="0.25">
      <c r="B58" s="1" t="str">
        <f t="shared" si="4"/>
        <v>----</v>
      </c>
      <c r="C58" s="86"/>
      <c r="D58" s="86"/>
      <c r="E58" s="57" t="str">
        <f t="shared" si="1"/>
        <v>----</v>
      </c>
      <c r="F58" s="58" t="str">
        <f t="shared" si="2"/>
        <v>----</v>
      </c>
      <c r="G58" s="58" t="str">
        <f t="shared" si="3"/>
        <v>----</v>
      </c>
      <c r="H58" s="64" t="str">
        <f t="shared" si="0"/>
        <v>----</v>
      </c>
      <c r="I58" s="64"/>
      <c r="N58" s="53"/>
    </row>
    <row r="59" spans="2:14" x14ac:dyDescent="0.25">
      <c r="B59" s="1" t="str">
        <f t="shared" si="4"/>
        <v>----</v>
      </c>
      <c r="C59" s="86"/>
      <c r="D59" s="86"/>
      <c r="E59" s="57" t="str">
        <f t="shared" si="1"/>
        <v>----</v>
      </c>
      <c r="F59" s="58" t="str">
        <f t="shared" si="2"/>
        <v>----</v>
      </c>
      <c r="G59" s="58" t="str">
        <f t="shared" si="3"/>
        <v>----</v>
      </c>
      <c r="H59" s="64" t="str">
        <f t="shared" si="0"/>
        <v>----</v>
      </c>
      <c r="I59" s="64"/>
      <c r="N59" s="53"/>
    </row>
    <row r="60" spans="2:14" x14ac:dyDescent="0.25">
      <c r="B60" s="1" t="str">
        <f t="shared" si="4"/>
        <v>----</v>
      </c>
      <c r="C60" s="86"/>
      <c r="D60" s="86"/>
      <c r="E60" s="57" t="str">
        <f t="shared" si="1"/>
        <v>----</v>
      </c>
      <c r="F60" s="58" t="str">
        <f t="shared" si="2"/>
        <v>----</v>
      </c>
      <c r="G60" s="58" t="str">
        <f t="shared" si="3"/>
        <v>----</v>
      </c>
      <c r="H60" s="64" t="str">
        <f t="shared" si="0"/>
        <v>----</v>
      </c>
      <c r="I60" s="64"/>
      <c r="N60" s="53"/>
    </row>
    <row r="61" spans="2:14" x14ac:dyDescent="0.25">
      <c r="B61" s="1" t="str">
        <f t="shared" si="4"/>
        <v>----</v>
      </c>
      <c r="C61" s="86"/>
      <c r="D61" s="86"/>
      <c r="E61" s="57" t="str">
        <f t="shared" si="1"/>
        <v>----</v>
      </c>
      <c r="F61" s="58" t="str">
        <f t="shared" si="2"/>
        <v>----</v>
      </c>
      <c r="G61" s="58" t="str">
        <f t="shared" si="3"/>
        <v>----</v>
      </c>
      <c r="H61" s="64" t="str">
        <f t="shared" si="0"/>
        <v>----</v>
      </c>
      <c r="I61" s="64"/>
      <c r="N61" s="53"/>
    </row>
    <row r="62" spans="2:14" x14ac:dyDescent="0.25">
      <c r="B62" s="1" t="str">
        <f t="shared" si="4"/>
        <v>----</v>
      </c>
      <c r="C62" s="86"/>
      <c r="D62" s="86"/>
      <c r="E62" s="57" t="str">
        <f t="shared" si="1"/>
        <v>----</v>
      </c>
      <c r="F62" s="58" t="str">
        <f t="shared" si="2"/>
        <v>----</v>
      </c>
      <c r="G62" s="58" t="str">
        <f t="shared" si="3"/>
        <v>----</v>
      </c>
      <c r="H62" s="64" t="str">
        <f t="shared" si="0"/>
        <v>----</v>
      </c>
      <c r="I62" s="64"/>
      <c r="N62" s="53"/>
    </row>
    <row r="63" spans="2:14" x14ac:dyDescent="0.25">
      <c r="B63" s="1" t="str">
        <f t="shared" si="4"/>
        <v>----</v>
      </c>
      <c r="C63" s="86"/>
      <c r="D63" s="86"/>
      <c r="E63" s="57" t="str">
        <f t="shared" si="1"/>
        <v>----</v>
      </c>
      <c r="F63" s="58" t="str">
        <f t="shared" si="2"/>
        <v>----</v>
      </c>
      <c r="G63" s="58" t="str">
        <f t="shared" si="3"/>
        <v>----</v>
      </c>
      <c r="H63" s="64" t="str">
        <f t="shared" si="0"/>
        <v>----</v>
      </c>
      <c r="I63" s="64"/>
      <c r="N63" s="53"/>
    </row>
    <row r="64" spans="2:14" x14ac:dyDescent="0.25">
      <c r="B64" s="1" t="str">
        <f t="shared" si="4"/>
        <v>----</v>
      </c>
      <c r="C64" s="86"/>
      <c r="D64" s="86"/>
      <c r="E64" s="57" t="str">
        <f t="shared" si="1"/>
        <v>----</v>
      </c>
      <c r="F64" s="58" t="str">
        <f t="shared" si="2"/>
        <v>----</v>
      </c>
      <c r="G64" s="58" t="str">
        <f t="shared" si="3"/>
        <v>----</v>
      </c>
      <c r="H64" s="64" t="str">
        <f t="shared" si="0"/>
        <v>----</v>
      </c>
      <c r="I64" s="64"/>
      <c r="N64" s="53"/>
    </row>
    <row r="65" spans="2:14" x14ac:dyDescent="0.25">
      <c r="B65" s="1" t="str">
        <f t="shared" si="4"/>
        <v>----</v>
      </c>
      <c r="C65" s="86"/>
      <c r="D65" s="86"/>
      <c r="E65" s="57" t="str">
        <f t="shared" si="1"/>
        <v>----</v>
      </c>
      <c r="F65" s="58" t="str">
        <f t="shared" si="2"/>
        <v>----</v>
      </c>
      <c r="G65" s="58" t="str">
        <f t="shared" si="3"/>
        <v>----</v>
      </c>
      <c r="H65" s="64" t="str">
        <f t="shared" si="0"/>
        <v>----</v>
      </c>
      <c r="I65" s="64"/>
      <c r="N65" s="53"/>
    </row>
    <row r="66" spans="2:14" x14ac:dyDescent="0.25">
      <c r="B66" s="1" t="str">
        <f t="shared" si="4"/>
        <v>----</v>
      </c>
      <c r="C66" s="86"/>
      <c r="D66" s="86"/>
      <c r="E66" s="57" t="str">
        <f t="shared" si="1"/>
        <v>----</v>
      </c>
      <c r="F66" s="58" t="str">
        <f t="shared" si="2"/>
        <v>----</v>
      </c>
      <c r="G66" s="58" t="str">
        <f t="shared" si="3"/>
        <v>----</v>
      </c>
      <c r="H66" s="64" t="str">
        <f t="shared" si="0"/>
        <v>----</v>
      </c>
      <c r="I66" s="64"/>
      <c r="N66" s="53"/>
    </row>
    <row r="67" spans="2:14" x14ac:dyDescent="0.25">
      <c r="B67" s="1" t="str">
        <f t="shared" si="4"/>
        <v>----</v>
      </c>
      <c r="C67" s="86"/>
      <c r="D67" s="86"/>
      <c r="E67" s="57" t="str">
        <f t="shared" si="1"/>
        <v>----</v>
      </c>
      <c r="F67" s="58" t="str">
        <f t="shared" si="2"/>
        <v>----</v>
      </c>
      <c r="G67" s="58" t="str">
        <f t="shared" si="3"/>
        <v>----</v>
      </c>
      <c r="H67" s="64" t="str">
        <f t="shared" si="0"/>
        <v>----</v>
      </c>
      <c r="I67" s="64"/>
      <c r="N67" s="53"/>
    </row>
    <row r="68" spans="2:14" x14ac:dyDescent="0.25">
      <c r="B68" s="1" t="str">
        <f t="shared" si="4"/>
        <v>----</v>
      </c>
      <c r="C68" s="86"/>
      <c r="D68" s="86"/>
      <c r="E68" s="57" t="str">
        <f t="shared" si="1"/>
        <v>----</v>
      </c>
      <c r="F68" s="58" t="str">
        <f t="shared" si="2"/>
        <v>----</v>
      </c>
      <c r="G68" s="58" t="str">
        <f t="shared" si="3"/>
        <v>----</v>
      </c>
      <c r="H68" s="64" t="str">
        <f t="shared" si="0"/>
        <v>----</v>
      </c>
      <c r="I68" s="64"/>
      <c r="N68" s="53"/>
    </row>
    <row r="69" spans="2:14" x14ac:dyDescent="0.25">
      <c r="B69" s="1" t="str">
        <f t="shared" si="4"/>
        <v>----</v>
      </c>
      <c r="C69" s="86"/>
      <c r="D69" s="86"/>
      <c r="E69" s="57" t="str">
        <f t="shared" si="1"/>
        <v>----</v>
      </c>
      <c r="F69" s="58" t="str">
        <f t="shared" si="2"/>
        <v>----</v>
      </c>
      <c r="G69" s="58" t="str">
        <f t="shared" si="3"/>
        <v>----</v>
      </c>
      <c r="H69" s="64" t="str">
        <f t="shared" si="0"/>
        <v>----</v>
      </c>
      <c r="I69" s="64"/>
      <c r="N69" s="53"/>
    </row>
    <row r="70" spans="2:14" x14ac:dyDescent="0.25">
      <c r="B70" s="1" t="str">
        <f t="shared" si="4"/>
        <v>----</v>
      </c>
      <c r="C70" s="86"/>
      <c r="D70" s="86"/>
      <c r="E70" s="57" t="str">
        <f t="shared" si="1"/>
        <v>----</v>
      </c>
      <c r="F70" s="58" t="str">
        <f t="shared" si="2"/>
        <v>----</v>
      </c>
      <c r="G70" s="58" t="str">
        <f t="shared" si="3"/>
        <v>----</v>
      </c>
      <c r="H70" s="64" t="str">
        <f t="shared" si="0"/>
        <v>----</v>
      </c>
      <c r="I70" s="64"/>
      <c r="N70" s="53"/>
    </row>
    <row r="71" spans="2:14" x14ac:dyDescent="0.25">
      <c r="B71" s="1" t="str">
        <f t="shared" si="4"/>
        <v>----</v>
      </c>
      <c r="C71" s="86"/>
      <c r="D71" s="86"/>
      <c r="E71" s="57" t="str">
        <f t="shared" si="1"/>
        <v>----</v>
      </c>
      <c r="F71" s="58" t="str">
        <f t="shared" si="2"/>
        <v>----</v>
      </c>
      <c r="G71" s="58" t="str">
        <f t="shared" si="3"/>
        <v>----</v>
      </c>
      <c r="H71" s="64" t="str">
        <f t="shared" si="0"/>
        <v>----</v>
      </c>
      <c r="I71" s="64"/>
      <c r="N71" s="53"/>
    </row>
    <row r="72" spans="2:14" x14ac:dyDescent="0.25">
      <c r="B72" s="1" t="str">
        <f t="shared" si="4"/>
        <v>----</v>
      </c>
      <c r="C72" s="86"/>
      <c r="D72" s="86"/>
      <c r="E72" s="57" t="str">
        <f t="shared" si="1"/>
        <v>----</v>
      </c>
      <c r="F72" s="58" t="str">
        <f t="shared" si="2"/>
        <v>----</v>
      </c>
      <c r="G72" s="58" t="str">
        <f t="shared" si="3"/>
        <v>----</v>
      </c>
      <c r="H72" s="64" t="str">
        <f t="shared" si="0"/>
        <v>----</v>
      </c>
      <c r="I72" s="64"/>
      <c r="N72" s="53"/>
    </row>
    <row r="73" spans="2:14" x14ac:dyDescent="0.25">
      <c r="B73" s="1" t="str">
        <f t="shared" si="4"/>
        <v>----</v>
      </c>
      <c r="C73" s="86"/>
      <c r="D73" s="86"/>
      <c r="E73" s="57" t="str">
        <f t="shared" si="1"/>
        <v>----</v>
      </c>
      <c r="F73" s="58" t="str">
        <f t="shared" si="2"/>
        <v>----</v>
      </c>
      <c r="G73" s="58" t="str">
        <f t="shared" si="3"/>
        <v>----</v>
      </c>
      <c r="H73" s="64" t="str">
        <f t="shared" si="0"/>
        <v>----</v>
      </c>
      <c r="I73" s="64"/>
      <c r="N73" s="53"/>
    </row>
    <row r="74" spans="2:14" x14ac:dyDescent="0.25">
      <c r="B74" s="1" t="str">
        <f t="shared" si="4"/>
        <v>----</v>
      </c>
      <c r="C74" s="86"/>
      <c r="D74" s="86"/>
      <c r="E74" s="57" t="str">
        <f t="shared" si="1"/>
        <v>----</v>
      </c>
      <c r="F74" s="58" t="str">
        <f t="shared" si="2"/>
        <v>----</v>
      </c>
      <c r="G74" s="58" t="str">
        <f t="shared" si="3"/>
        <v>----</v>
      </c>
      <c r="H74" s="64" t="str">
        <f t="shared" si="0"/>
        <v>----</v>
      </c>
      <c r="I74" s="64"/>
      <c r="N74" s="53"/>
    </row>
    <row r="75" spans="2:14" x14ac:dyDescent="0.25">
      <c r="B75" s="1" t="str">
        <f t="shared" si="4"/>
        <v>----</v>
      </c>
      <c r="C75" s="86"/>
      <c r="D75" s="86"/>
      <c r="E75" s="57" t="str">
        <f t="shared" si="1"/>
        <v>----</v>
      </c>
      <c r="F75" s="58" t="str">
        <f t="shared" si="2"/>
        <v>----</v>
      </c>
      <c r="G75" s="58" t="str">
        <f t="shared" si="3"/>
        <v>----</v>
      </c>
      <c r="H75" s="64" t="str">
        <f t="shared" si="0"/>
        <v>----</v>
      </c>
      <c r="I75" s="64"/>
      <c r="N75" s="53"/>
    </row>
    <row r="76" spans="2:14" x14ac:dyDescent="0.25">
      <c r="B76" s="1" t="str">
        <f t="shared" si="4"/>
        <v>----</v>
      </c>
      <c r="C76" s="86"/>
      <c r="D76" s="86"/>
      <c r="E76" s="57" t="str">
        <f t="shared" si="1"/>
        <v>----</v>
      </c>
      <c r="F76" s="58" t="str">
        <f t="shared" si="2"/>
        <v>----</v>
      </c>
      <c r="G76" s="58" t="str">
        <f t="shared" si="3"/>
        <v>----</v>
      </c>
      <c r="H76" s="64" t="str">
        <f t="shared" si="0"/>
        <v>----</v>
      </c>
      <c r="I76" s="64"/>
      <c r="N76" s="53"/>
    </row>
    <row r="77" spans="2:14" x14ac:dyDescent="0.25">
      <c r="B77" s="1" t="str">
        <f t="shared" si="4"/>
        <v>----</v>
      </c>
      <c r="C77" s="86"/>
      <c r="D77" s="86"/>
      <c r="E77" s="57" t="str">
        <f t="shared" si="1"/>
        <v>----</v>
      </c>
      <c r="F77" s="58" t="str">
        <f t="shared" si="2"/>
        <v>----</v>
      </c>
      <c r="G77" s="58" t="str">
        <f t="shared" si="3"/>
        <v>----</v>
      </c>
      <c r="H77" s="64" t="str">
        <f t="shared" si="0"/>
        <v>----</v>
      </c>
      <c r="I77" s="64"/>
      <c r="N77" s="53"/>
    </row>
    <row r="78" spans="2:14" x14ac:dyDescent="0.25">
      <c r="B78" s="1" t="str">
        <f t="shared" si="4"/>
        <v>----</v>
      </c>
      <c r="C78" s="86"/>
      <c r="D78" s="86"/>
      <c r="E78" s="57" t="str">
        <f t="shared" si="1"/>
        <v>----</v>
      </c>
      <c r="F78" s="58" t="str">
        <f t="shared" si="2"/>
        <v>----</v>
      </c>
      <c r="G78" s="58" t="str">
        <f t="shared" si="3"/>
        <v>----</v>
      </c>
      <c r="H78" s="64" t="str">
        <f t="shared" si="0"/>
        <v>----</v>
      </c>
      <c r="I78" s="64"/>
      <c r="N78" s="53"/>
    </row>
    <row r="79" spans="2:14" x14ac:dyDescent="0.25">
      <c r="B79" s="1" t="str">
        <f t="shared" si="4"/>
        <v>----</v>
      </c>
      <c r="C79" s="86"/>
      <c r="D79" s="86"/>
      <c r="E79" s="57" t="str">
        <f t="shared" si="1"/>
        <v>----</v>
      </c>
      <c r="F79" s="58" t="str">
        <f t="shared" si="2"/>
        <v>----</v>
      </c>
      <c r="G79" s="58" t="str">
        <f t="shared" si="3"/>
        <v>----</v>
      </c>
      <c r="H79" s="64" t="str">
        <f t="shared" si="0"/>
        <v>----</v>
      </c>
      <c r="I79" s="64"/>
      <c r="N79" s="53"/>
    </row>
    <row r="80" spans="2:14" x14ac:dyDescent="0.25">
      <c r="B80" s="1" t="str">
        <f t="shared" si="4"/>
        <v>----</v>
      </c>
      <c r="C80" s="86"/>
      <c r="D80" s="86"/>
      <c r="E80" s="57" t="str">
        <f t="shared" si="1"/>
        <v>----</v>
      </c>
      <c r="F80" s="58" t="str">
        <f t="shared" si="2"/>
        <v>----</v>
      </c>
      <c r="G80" s="58" t="str">
        <f t="shared" si="3"/>
        <v>----</v>
      </c>
      <c r="H80" s="64" t="str">
        <f t="shared" si="0"/>
        <v>----</v>
      </c>
      <c r="I80" s="64"/>
      <c r="N80" s="53"/>
    </row>
    <row r="81" spans="2:14" x14ac:dyDescent="0.25">
      <c r="B81" s="1" t="str">
        <f t="shared" si="4"/>
        <v>----</v>
      </c>
      <c r="C81" s="86"/>
      <c r="D81" s="86"/>
      <c r="E81" s="57" t="str">
        <f t="shared" si="1"/>
        <v>----</v>
      </c>
      <c r="F81" s="58" t="str">
        <f t="shared" si="2"/>
        <v>----</v>
      </c>
      <c r="G81" s="58" t="str">
        <f t="shared" si="3"/>
        <v>----</v>
      </c>
      <c r="H81" s="64" t="str">
        <f t="shared" si="0"/>
        <v>----</v>
      </c>
      <c r="I81" s="64"/>
      <c r="N81" s="53"/>
    </row>
    <row r="82" spans="2:14" x14ac:dyDescent="0.25">
      <c r="B82" s="1" t="str">
        <f t="shared" si="4"/>
        <v>----</v>
      </c>
      <c r="C82" s="86"/>
      <c r="D82" s="86"/>
      <c r="E82" s="57" t="str">
        <f t="shared" si="1"/>
        <v>----</v>
      </c>
      <c r="F82" s="58" t="str">
        <f t="shared" si="2"/>
        <v>----</v>
      </c>
      <c r="G82" s="58" t="str">
        <f t="shared" si="3"/>
        <v>----</v>
      </c>
      <c r="H82" s="64" t="str">
        <f t="shared" si="0"/>
        <v>----</v>
      </c>
      <c r="I82" s="64"/>
      <c r="N82" s="53"/>
    </row>
    <row r="83" spans="2:14" x14ac:dyDescent="0.25">
      <c r="B83" s="1" t="str">
        <f t="shared" si="4"/>
        <v>----</v>
      </c>
      <c r="C83" s="86"/>
      <c r="D83" s="86"/>
      <c r="E83" s="57" t="str">
        <f t="shared" si="1"/>
        <v>----</v>
      </c>
      <c r="F83" s="58" t="str">
        <f t="shared" si="2"/>
        <v>----</v>
      </c>
      <c r="G83" s="58" t="str">
        <f t="shared" si="3"/>
        <v>----</v>
      </c>
      <c r="H83" s="64" t="str">
        <f t="shared" si="0"/>
        <v>----</v>
      </c>
      <c r="I83" s="64"/>
      <c r="N83" s="53"/>
    </row>
    <row r="84" spans="2:14" x14ac:dyDescent="0.25">
      <c r="B84" s="1" t="str">
        <f t="shared" si="4"/>
        <v>----</v>
      </c>
      <c r="C84" s="86"/>
      <c r="D84" s="86"/>
      <c r="E84" s="57" t="str">
        <f t="shared" si="1"/>
        <v>----</v>
      </c>
      <c r="F84" s="58" t="str">
        <f t="shared" si="2"/>
        <v>----</v>
      </c>
      <c r="G84" s="58" t="str">
        <f t="shared" si="3"/>
        <v>----</v>
      </c>
      <c r="H84" s="64" t="str">
        <f t="shared" ref="H84:H147" si="5">IF(B84&lt;&gt;"----",D84-G84,"----")</f>
        <v>----</v>
      </c>
      <c r="I84" s="64"/>
      <c r="N84" s="53"/>
    </row>
    <row r="85" spans="2:14" x14ac:dyDescent="0.25">
      <c r="B85" s="1" t="str">
        <f t="shared" si="4"/>
        <v>----</v>
      </c>
      <c r="C85" s="86"/>
      <c r="D85" s="86"/>
      <c r="E85" s="57" t="str">
        <f t="shared" ref="E85:E148" si="6">IF(B85&lt;&gt;"----",C85^2,"----")</f>
        <v>----</v>
      </c>
      <c r="F85" s="58" t="str">
        <f t="shared" ref="F85:F148" si="7">IF(B85&lt;&gt;"----",C85*D85,"----")</f>
        <v>----</v>
      </c>
      <c r="G85" s="58" t="str">
        <f t="shared" ref="G85:G148" si="8">IF(B85&lt;&gt;"----",$D$223+$D$224*C85,"----")</f>
        <v>----</v>
      </c>
      <c r="H85" s="64" t="str">
        <f t="shared" si="5"/>
        <v>----</v>
      </c>
      <c r="I85" s="64"/>
      <c r="N85" s="53"/>
    </row>
    <row r="86" spans="2:14" x14ac:dyDescent="0.25">
      <c r="B86" s="1" t="str">
        <f t="shared" ref="B86:B149" si="9">IF(C86&lt;&gt;0,B85+1,"----")</f>
        <v>----</v>
      </c>
      <c r="C86" s="86"/>
      <c r="D86" s="86"/>
      <c r="E86" s="57" t="str">
        <f t="shared" si="6"/>
        <v>----</v>
      </c>
      <c r="F86" s="58" t="str">
        <f t="shared" si="7"/>
        <v>----</v>
      </c>
      <c r="G86" s="58" t="str">
        <f t="shared" si="8"/>
        <v>----</v>
      </c>
      <c r="H86" s="64" t="str">
        <f t="shared" si="5"/>
        <v>----</v>
      </c>
      <c r="I86" s="64"/>
      <c r="N86" s="53"/>
    </row>
    <row r="87" spans="2:14" x14ac:dyDescent="0.25">
      <c r="B87" s="1" t="str">
        <f t="shared" si="9"/>
        <v>----</v>
      </c>
      <c r="C87" s="86"/>
      <c r="D87" s="86"/>
      <c r="E87" s="57" t="str">
        <f t="shared" si="6"/>
        <v>----</v>
      </c>
      <c r="F87" s="58" t="str">
        <f t="shared" si="7"/>
        <v>----</v>
      </c>
      <c r="G87" s="58" t="str">
        <f t="shared" si="8"/>
        <v>----</v>
      </c>
      <c r="H87" s="64" t="str">
        <f t="shared" si="5"/>
        <v>----</v>
      </c>
      <c r="I87" s="64"/>
      <c r="N87" s="53"/>
    </row>
    <row r="88" spans="2:14" x14ac:dyDescent="0.25">
      <c r="B88" s="1" t="str">
        <f t="shared" si="9"/>
        <v>----</v>
      </c>
      <c r="C88" s="86"/>
      <c r="D88" s="86"/>
      <c r="E88" s="57" t="str">
        <f t="shared" si="6"/>
        <v>----</v>
      </c>
      <c r="F88" s="58" t="str">
        <f t="shared" si="7"/>
        <v>----</v>
      </c>
      <c r="G88" s="58" t="str">
        <f t="shared" si="8"/>
        <v>----</v>
      </c>
      <c r="H88" s="64" t="str">
        <f t="shared" si="5"/>
        <v>----</v>
      </c>
      <c r="I88" s="64"/>
      <c r="N88" s="53"/>
    </row>
    <row r="89" spans="2:14" x14ac:dyDescent="0.25">
      <c r="B89" s="1" t="str">
        <f t="shared" si="9"/>
        <v>----</v>
      </c>
      <c r="C89" s="86"/>
      <c r="D89" s="86"/>
      <c r="E89" s="57" t="str">
        <f t="shared" si="6"/>
        <v>----</v>
      </c>
      <c r="F89" s="58" t="str">
        <f t="shared" si="7"/>
        <v>----</v>
      </c>
      <c r="G89" s="58" t="str">
        <f t="shared" si="8"/>
        <v>----</v>
      </c>
      <c r="H89" s="64" t="str">
        <f t="shared" si="5"/>
        <v>----</v>
      </c>
      <c r="I89" s="64"/>
      <c r="N89" s="53"/>
    </row>
    <row r="90" spans="2:14" x14ac:dyDescent="0.25">
      <c r="B90" s="1" t="str">
        <f t="shared" si="9"/>
        <v>----</v>
      </c>
      <c r="C90" s="86"/>
      <c r="D90" s="86"/>
      <c r="E90" s="57" t="str">
        <f t="shared" si="6"/>
        <v>----</v>
      </c>
      <c r="F90" s="58" t="str">
        <f t="shared" si="7"/>
        <v>----</v>
      </c>
      <c r="G90" s="58" t="str">
        <f t="shared" si="8"/>
        <v>----</v>
      </c>
      <c r="H90" s="64" t="str">
        <f t="shared" si="5"/>
        <v>----</v>
      </c>
      <c r="I90" s="64"/>
      <c r="N90" s="53"/>
    </row>
    <row r="91" spans="2:14" x14ac:dyDescent="0.25">
      <c r="B91" s="1" t="str">
        <f t="shared" si="9"/>
        <v>----</v>
      </c>
      <c r="C91" s="86"/>
      <c r="D91" s="86"/>
      <c r="E91" s="57" t="str">
        <f t="shared" si="6"/>
        <v>----</v>
      </c>
      <c r="F91" s="58" t="str">
        <f t="shared" si="7"/>
        <v>----</v>
      </c>
      <c r="G91" s="58" t="str">
        <f t="shared" si="8"/>
        <v>----</v>
      </c>
      <c r="H91" s="64" t="str">
        <f t="shared" si="5"/>
        <v>----</v>
      </c>
      <c r="I91" s="64"/>
      <c r="N91" s="53"/>
    </row>
    <row r="92" spans="2:14" x14ac:dyDescent="0.25">
      <c r="B92" s="1" t="str">
        <f t="shared" si="9"/>
        <v>----</v>
      </c>
      <c r="C92" s="86"/>
      <c r="D92" s="86"/>
      <c r="E92" s="57" t="str">
        <f t="shared" si="6"/>
        <v>----</v>
      </c>
      <c r="F92" s="58" t="str">
        <f t="shared" si="7"/>
        <v>----</v>
      </c>
      <c r="G92" s="58" t="str">
        <f t="shared" si="8"/>
        <v>----</v>
      </c>
      <c r="H92" s="64" t="str">
        <f t="shared" si="5"/>
        <v>----</v>
      </c>
      <c r="I92" s="64"/>
      <c r="N92" s="53"/>
    </row>
    <row r="93" spans="2:14" x14ac:dyDescent="0.25">
      <c r="B93" s="1" t="str">
        <f t="shared" si="9"/>
        <v>----</v>
      </c>
      <c r="C93" s="86"/>
      <c r="D93" s="86"/>
      <c r="E93" s="57" t="str">
        <f t="shared" si="6"/>
        <v>----</v>
      </c>
      <c r="F93" s="58" t="str">
        <f t="shared" si="7"/>
        <v>----</v>
      </c>
      <c r="G93" s="58" t="str">
        <f t="shared" si="8"/>
        <v>----</v>
      </c>
      <c r="H93" s="64" t="str">
        <f t="shared" si="5"/>
        <v>----</v>
      </c>
      <c r="I93" s="64"/>
      <c r="N93" s="53"/>
    </row>
    <row r="94" spans="2:14" x14ac:dyDescent="0.25">
      <c r="B94" s="1" t="str">
        <f t="shared" si="9"/>
        <v>----</v>
      </c>
      <c r="C94" s="86"/>
      <c r="D94" s="86"/>
      <c r="E94" s="57" t="str">
        <f t="shared" si="6"/>
        <v>----</v>
      </c>
      <c r="F94" s="58" t="str">
        <f t="shared" si="7"/>
        <v>----</v>
      </c>
      <c r="G94" s="58" t="str">
        <f t="shared" si="8"/>
        <v>----</v>
      </c>
      <c r="H94" s="64" t="str">
        <f t="shared" si="5"/>
        <v>----</v>
      </c>
      <c r="I94" s="64"/>
      <c r="N94" s="53"/>
    </row>
    <row r="95" spans="2:14" x14ac:dyDescent="0.25">
      <c r="B95" s="1" t="str">
        <f t="shared" si="9"/>
        <v>----</v>
      </c>
      <c r="C95" s="86"/>
      <c r="D95" s="86"/>
      <c r="E95" s="57" t="str">
        <f t="shared" si="6"/>
        <v>----</v>
      </c>
      <c r="F95" s="58" t="str">
        <f t="shared" si="7"/>
        <v>----</v>
      </c>
      <c r="G95" s="58" t="str">
        <f t="shared" si="8"/>
        <v>----</v>
      </c>
      <c r="H95" s="64" t="str">
        <f t="shared" si="5"/>
        <v>----</v>
      </c>
      <c r="I95" s="64"/>
      <c r="N95" s="53"/>
    </row>
    <row r="96" spans="2:14" x14ac:dyDescent="0.25">
      <c r="B96" s="1" t="str">
        <f t="shared" si="9"/>
        <v>----</v>
      </c>
      <c r="C96" s="86"/>
      <c r="D96" s="86"/>
      <c r="E96" s="57" t="str">
        <f t="shared" si="6"/>
        <v>----</v>
      </c>
      <c r="F96" s="58" t="str">
        <f t="shared" si="7"/>
        <v>----</v>
      </c>
      <c r="G96" s="58" t="str">
        <f t="shared" si="8"/>
        <v>----</v>
      </c>
      <c r="H96" s="64" t="str">
        <f t="shared" si="5"/>
        <v>----</v>
      </c>
      <c r="I96" s="64"/>
      <c r="N96" s="53"/>
    </row>
    <row r="97" spans="2:14" x14ac:dyDescent="0.25">
      <c r="B97" s="1" t="str">
        <f t="shared" si="9"/>
        <v>----</v>
      </c>
      <c r="C97" s="86"/>
      <c r="D97" s="86"/>
      <c r="E97" s="57" t="str">
        <f t="shared" si="6"/>
        <v>----</v>
      </c>
      <c r="F97" s="58" t="str">
        <f t="shared" si="7"/>
        <v>----</v>
      </c>
      <c r="G97" s="58" t="str">
        <f t="shared" si="8"/>
        <v>----</v>
      </c>
      <c r="H97" s="64" t="str">
        <f t="shared" si="5"/>
        <v>----</v>
      </c>
      <c r="I97" s="64"/>
      <c r="N97" s="53"/>
    </row>
    <row r="98" spans="2:14" x14ac:dyDescent="0.25">
      <c r="B98" s="1" t="str">
        <f t="shared" si="9"/>
        <v>----</v>
      </c>
      <c r="C98" s="86"/>
      <c r="D98" s="86"/>
      <c r="E98" s="57" t="str">
        <f t="shared" si="6"/>
        <v>----</v>
      </c>
      <c r="F98" s="58" t="str">
        <f t="shared" si="7"/>
        <v>----</v>
      </c>
      <c r="G98" s="58" t="str">
        <f t="shared" si="8"/>
        <v>----</v>
      </c>
      <c r="H98" s="64" t="str">
        <f t="shared" si="5"/>
        <v>----</v>
      </c>
      <c r="I98" s="64"/>
      <c r="N98" s="53"/>
    </row>
    <row r="99" spans="2:14" x14ac:dyDescent="0.25">
      <c r="B99" s="1" t="str">
        <f t="shared" si="9"/>
        <v>----</v>
      </c>
      <c r="C99" s="86"/>
      <c r="D99" s="86"/>
      <c r="E99" s="57" t="str">
        <f t="shared" si="6"/>
        <v>----</v>
      </c>
      <c r="F99" s="58" t="str">
        <f t="shared" si="7"/>
        <v>----</v>
      </c>
      <c r="G99" s="58" t="str">
        <f t="shared" si="8"/>
        <v>----</v>
      </c>
      <c r="H99" s="64" t="str">
        <f t="shared" si="5"/>
        <v>----</v>
      </c>
      <c r="I99" s="64"/>
      <c r="N99" s="53"/>
    </row>
    <row r="100" spans="2:14" x14ac:dyDescent="0.25">
      <c r="B100" s="1" t="str">
        <f t="shared" si="9"/>
        <v>----</v>
      </c>
      <c r="C100" s="86"/>
      <c r="D100" s="86"/>
      <c r="E100" s="57" t="str">
        <f t="shared" si="6"/>
        <v>----</v>
      </c>
      <c r="F100" s="58" t="str">
        <f t="shared" si="7"/>
        <v>----</v>
      </c>
      <c r="G100" s="58" t="str">
        <f t="shared" si="8"/>
        <v>----</v>
      </c>
      <c r="H100" s="64" t="str">
        <f t="shared" si="5"/>
        <v>----</v>
      </c>
      <c r="I100" s="64"/>
      <c r="N100" s="53"/>
    </row>
    <row r="101" spans="2:14" x14ac:dyDescent="0.25">
      <c r="B101" s="1" t="str">
        <f t="shared" si="9"/>
        <v>----</v>
      </c>
      <c r="C101" s="86"/>
      <c r="D101" s="86"/>
      <c r="E101" s="57" t="str">
        <f t="shared" si="6"/>
        <v>----</v>
      </c>
      <c r="F101" s="58" t="str">
        <f t="shared" si="7"/>
        <v>----</v>
      </c>
      <c r="G101" s="58" t="str">
        <f t="shared" si="8"/>
        <v>----</v>
      </c>
      <c r="H101" s="64" t="str">
        <f t="shared" si="5"/>
        <v>----</v>
      </c>
      <c r="I101" s="64"/>
      <c r="N101" s="53"/>
    </row>
    <row r="102" spans="2:14" x14ac:dyDescent="0.25">
      <c r="B102" s="1" t="str">
        <f t="shared" si="9"/>
        <v>----</v>
      </c>
      <c r="C102" s="86"/>
      <c r="D102" s="86"/>
      <c r="E102" s="57" t="str">
        <f t="shared" si="6"/>
        <v>----</v>
      </c>
      <c r="F102" s="58" t="str">
        <f t="shared" si="7"/>
        <v>----</v>
      </c>
      <c r="G102" s="58" t="str">
        <f t="shared" si="8"/>
        <v>----</v>
      </c>
      <c r="H102" s="64" t="str">
        <f t="shared" si="5"/>
        <v>----</v>
      </c>
      <c r="I102" s="64"/>
      <c r="N102" s="53"/>
    </row>
    <row r="103" spans="2:14" x14ac:dyDescent="0.25">
      <c r="B103" s="1" t="str">
        <f t="shared" si="9"/>
        <v>----</v>
      </c>
      <c r="C103" s="86"/>
      <c r="D103" s="86"/>
      <c r="E103" s="57" t="str">
        <f t="shared" si="6"/>
        <v>----</v>
      </c>
      <c r="F103" s="58" t="str">
        <f t="shared" si="7"/>
        <v>----</v>
      </c>
      <c r="G103" s="58" t="str">
        <f t="shared" si="8"/>
        <v>----</v>
      </c>
      <c r="H103" s="64" t="str">
        <f t="shared" si="5"/>
        <v>----</v>
      </c>
      <c r="I103" s="64"/>
      <c r="N103" s="53"/>
    </row>
    <row r="104" spans="2:14" x14ac:dyDescent="0.25">
      <c r="B104" s="1" t="str">
        <f t="shared" si="9"/>
        <v>----</v>
      </c>
      <c r="C104" s="86"/>
      <c r="D104" s="86"/>
      <c r="E104" s="57" t="str">
        <f t="shared" si="6"/>
        <v>----</v>
      </c>
      <c r="F104" s="58" t="str">
        <f t="shared" si="7"/>
        <v>----</v>
      </c>
      <c r="G104" s="58" t="str">
        <f t="shared" si="8"/>
        <v>----</v>
      </c>
      <c r="H104" s="64" t="str">
        <f t="shared" si="5"/>
        <v>----</v>
      </c>
      <c r="I104" s="64"/>
      <c r="N104" s="53"/>
    </row>
    <row r="105" spans="2:14" x14ac:dyDescent="0.25">
      <c r="B105" s="1" t="str">
        <f t="shared" si="9"/>
        <v>----</v>
      </c>
      <c r="C105" s="86"/>
      <c r="D105" s="86"/>
      <c r="E105" s="57" t="str">
        <f t="shared" si="6"/>
        <v>----</v>
      </c>
      <c r="F105" s="58" t="str">
        <f t="shared" si="7"/>
        <v>----</v>
      </c>
      <c r="G105" s="58" t="str">
        <f t="shared" si="8"/>
        <v>----</v>
      </c>
      <c r="H105" s="64" t="str">
        <f t="shared" si="5"/>
        <v>----</v>
      </c>
      <c r="I105" s="64"/>
      <c r="N105" s="53"/>
    </row>
    <row r="106" spans="2:14" x14ac:dyDescent="0.25">
      <c r="B106" s="1" t="str">
        <f t="shared" si="9"/>
        <v>----</v>
      </c>
      <c r="C106" s="86"/>
      <c r="D106" s="86"/>
      <c r="E106" s="57" t="str">
        <f t="shared" si="6"/>
        <v>----</v>
      </c>
      <c r="F106" s="58" t="str">
        <f t="shared" si="7"/>
        <v>----</v>
      </c>
      <c r="G106" s="58" t="str">
        <f t="shared" si="8"/>
        <v>----</v>
      </c>
      <c r="H106" s="64" t="str">
        <f t="shared" si="5"/>
        <v>----</v>
      </c>
      <c r="I106" s="64"/>
      <c r="N106" s="53"/>
    </row>
    <row r="107" spans="2:14" x14ac:dyDescent="0.25">
      <c r="B107" s="1" t="str">
        <f t="shared" si="9"/>
        <v>----</v>
      </c>
      <c r="C107" s="86"/>
      <c r="D107" s="86"/>
      <c r="E107" s="57" t="str">
        <f t="shared" si="6"/>
        <v>----</v>
      </c>
      <c r="F107" s="58" t="str">
        <f t="shared" si="7"/>
        <v>----</v>
      </c>
      <c r="G107" s="58" t="str">
        <f t="shared" si="8"/>
        <v>----</v>
      </c>
      <c r="H107" s="64" t="str">
        <f t="shared" si="5"/>
        <v>----</v>
      </c>
      <c r="I107" s="64"/>
      <c r="N107" s="53"/>
    </row>
    <row r="108" spans="2:14" x14ac:dyDescent="0.25">
      <c r="B108" s="1" t="str">
        <f t="shared" si="9"/>
        <v>----</v>
      </c>
      <c r="C108" s="86"/>
      <c r="D108" s="86"/>
      <c r="E108" s="57" t="str">
        <f t="shared" si="6"/>
        <v>----</v>
      </c>
      <c r="F108" s="58" t="str">
        <f t="shared" si="7"/>
        <v>----</v>
      </c>
      <c r="G108" s="58" t="str">
        <f t="shared" si="8"/>
        <v>----</v>
      </c>
      <c r="H108" s="64" t="str">
        <f t="shared" si="5"/>
        <v>----</v>
      </c>
      <c r="I108" s="64"/>
      <c r="N108" s="53"/>
    </row>
    <row r="109" spans="2:14" x14ac:dyDescent="0.25">
      <c r="B109" s="1" t="str">
        <f t="shared" si="9"/>
        <v>----</v>
      </c>
      <c r="C109" s="86"/>
      <c r="D109" s="86"/>
      <c r="E109" s="57" t="str">
        <f t="shared" si="6"/>
        <v>----</v>
      </c>
      <c r="F109" s="58" t="str">
        <f t="shared" si="7"/>
        <v>----</v>
      </c>
      <c r="G109" s="58" t="str">
        <f t="shared" si="8"/>
        <v>----</v>
      </c>
      <c r="H109" s="64" t="str">
        <f t="shared" si="5"/>
        <v>----</v>
      </c>
      <c r="I109" s="64"/>
      <c r="N109" s="53"/>
    </row>
    <row r="110" spans="2:14" x14ac:dyDescent="0.25">
      <c r="B110" s="1" t="str">
        <f t="shared" si="9"/>
        <v>----</v>
      </c>
      <c r="C110" s="86"/>
      <c r="D110" s="86"/>
      <c r="E110" s="57" t="str">
        <f t="shared" si="6"/>
        <v>----</v>
      </c>
      <c r="F110" s="58" t="str">
        <f t="shared" si="7"/>
        <v>----</v>
      </c>
      <c r="G110" s="58" t="str">
        <f t="shared" si="8"/>
        <v>----</v>
      </c>
      <c r="H110" s="64" t="str">
        <f t="shared" si="5"/>
        <v>----</v>
      </c>
      <c r="I110" s="64"/>
      <c r="N110" s="53"/>
    </row>
    <row r="111" spans="2:14" x14ac:dyDescent="0.25">
      <c r="B111" s="1" t="str">
        <f t="shared" si="9"/>
        <v>----</v>
      </c>
      <c r="C111" s="86"/>
      <c r="D111" s="86"/>
      <c r="E111" s="57" t="str">
        <f t="shared" si="6"/>
        <v>----</v>
      </c>
      <c r="F111" s="58" t="str">
        <f t="shared" si="7"/>
        <v>----</v>
      </c>
      <c r="G111" s="58" t="str">
        <f t="shared" si="8"/>
        <v>----</v>
      </c>
      <c r="H111" s="64" t="str">
        <f t="shared" si="5"/>
        <v>----</v>
      </c>
      <c r="I111" s="64"/>
      <c r="N111" s="53"/>
    </row>
    <row r="112" spans="2:14" x14ac:dyDescent="0.25">
      <c r="B112" s="1" t="str">
        <f t="shared" si="9"/>
        <v>----</v>
      </c>
      <c r="C112" s="86"/>
      <c r="D112" s="86"/>
      <c r="E112" s="57" t="str">
        <f t="shared" si="6"/>
        <v>----</v>
      </c>
      <c r="F112" s="58" t="str">
        <f t="shared" si="7"/>
        <v>----</v>
      </c>
      <c r="G112" s="58" t="str">
        <f t="shared" si="8"/>
        <v>----</v>
      </c>
      <c r="H112" s="64" t="str">
        <f t="shared" si="5"/>
        <v>----</v>
      </c>
      <c r="I112" s="64"/>
      <c r="N112" s="53"/>
    </row>
    <row r="113" spans="2:14" x14ac:dyDescent="0.25">
      <c r="B113" s="1" t="str">
        <f t="shared" si="9"/>
        <v>----</v>
      </c>
      <c r="C113" s="86"/>
      <c r="D113" s="86"/>
      <c r="E113" s="57" t="str">
        <f t="shared" si="6"/>
        <v>----</v>
      </c>
      <c r="F113" s="58" t="str">
        <f t="shared" si="7"/>
        <v>----</v>
      </c>
      <c r="G113" s="58" t="str">
        <f t="shared" si="8"/>
        <v>----</v>
      </c>
      <c r="H113" s="64" t="str">
        <f t="shared" si="5"/>
        <v>----</v>
      </c>
      <c r="I113" s="64"/>
      <c r="N113" s="53"/>
    </row>
    <row r="114" spans="2:14" x14ac:dyDescent="0.25">
      <c r="B114" s="1" t="str">
        <f t="shared" si="9"/>
        <v>----</v>
      </c>
      <c r="C114" s="86"/>
      <c r="D114" s="86"/>
      <c r="E114" s="57" t="str">
        <f t="shared" si="6"/>
        <v>----</v>
      </c>
      <c r="F114" s="58" t="str">
        <f t="shared" si="7"/>
        <v>----</v>
      </c>
      <c r="G114" s="58" t="str">
        <f t="shared" si="8"/>
        <v>----</v>
      </c>
      <c r="H114" s="64" t="str">
        <f t="shared" si="5"/>
        <v>----</v>
      </c>
      <c r="I114" s="64"/>
      <c r="N114" s="53"/>
    </row>
    <row r="115" spans="2:14" x14ac:dyDescent="0.25">
      <c r="B115" s="1" t="str">
        <f t="shared" si="9"/>
        <v>----</v>
      </c>
      <c r="C115" s="86"/>
      <c r="D115" s="86"/>
      <c r="E115" s="57" t="str">
        <f t="shared" si="6"/>
        <v>----</v>
      </c>
      <c r="F115" s="58" t="str">
        <f t="shared" si="7"/>
        <v>----</v>
      </c>
      <c r="G115" s="58" t="str">
        <f t="shared" si="8"/>
        <v>----</v>
      </c>
      <c r="H115" s="64" t="str">
        <f t="shared" si="5"/>
        <v>----</v>
      </c>
      <c r="I115" s="64"/>
      <c r="N115" s="53"/>
    </row>
    <row r="116" spans="2:14" x14ac:dyDescent="0.25">
      <c r="B116" s="1" t="str">
        <f t="shared" si="9"/>
        <v>----</v>
      </c>
      <c r="C116" s="86"/>
      <c r="D116" s="86"/>
      <c r="E116" s="57" t="str">
        <f t="shared" si="6"/>
        <v>----</v>
      </c>
      <c r="F116" s="58" t="str">
        <f t="shared" si="7"/>
        <v>----</v>
      </c>
      <c r="G116" s="58" t="str">
        <f t="shared" si="8"/>
        <v>----</v>
      </c>
      <c r="H116" s="64" t="str">
        <f t="shared" si="5"/>
        <v>----</v>
      </c>
      <c r="I116" s="64"/>
      <c r="M116" s="27"/>
      <c r="N116" s="53"/>
    </row>
    <row r="117" spans="2:14" x14ac:dyDescent="0.25">
      <c r="B117" s="1" t="str">
        <f t="shared" si="9"/>
        <v>----</v>
      </c>
      <c r="C117" s="86"/>
      <c r="D117" s="86"/>
      <c r="E117" s="57" t="str">
        <f t="shared" si="6"/>
        <v>----</v>
      </c>
      <c r="F117" s="58" t="str">
        <f t="shared" si="7"/>
        <v>----</v>
      </c>
      <c r="G117" s="58" t="str">
        <f t="shared" si="8"/>
        <v>----</v>
      </c>
      <c r="H117" s="64" t="str">
        <f t="shared" si="5"/>
        <v>----</v>
      </c>
      <c r="I117" s="64"/>
      <c r="M117" s="27"/>
      <c r="N117" s="53"/>
    </row>
    <row r="118" spans="2:14" x14ac:dyDescent="0.25">
      <c r="B118" s="1" t="str">
        <f t="shared" si="9"/>
        <v>----</v>
      </c>
      <c r="C118" s="86"/>
      <c r="D118" s="86"/>
      <c r="E118" s="57" t="str">
        <f t="shared" si="6"/>
        <v>----</v>
      </c>
      <c r="F118" s="58" t="str">
        <f t="shared" si="7"/>
        <v>----</v>
      </c>
      <c r="G118" s="58" t="str">
        <f t="shared" si="8"/>
        <v>----</v>
      </c>
      <c r="H118" s="64" t="str">
        <f t="shared" si="5"/>
        <v>----</v>
      </c>
      <c r="I118" s="64"/>
      <c r="M118" s="27"/>
      <c r="N118" s="53"/>
    </row>
    <row r="119" spans="2:14" x14ac:dyDescent="0.25">
      <c r="B119" s="1" t="str">
        <f t="shared" si="9"/>
        <v>----</v>
      </c>
      <c r="C119" s="86"/>
      <c r="D119" s="86"/>
      <c r="E119" s="57" t="str">
        <f t="shared" si="6"/>
        <v>----</v>
      </c>
      <c r="F119" s="58" t="str">
        <f t="shared" si="7"/>
        <v>----</v>
      </c>
      <c r="G119" s="58" t="str">
        <f t="shared" si="8"/>
        <v>----</v>
      </c>
      <c r="H119" s="64" t="str">
        <f t="shared" si="5"/>
        <v>----</v>
      </c>
      <c r="I119" s="64"/>
      <c r="M119" s="27"/>
      <c r="N119" s="53"/>
    </row>
    <row r="120" spans="2:14" x14ac:dyDescent="0.25">
      <c r="B120" s="1" t="str">
        <f t="shared" si="9"/>
        <v>----</v>
      </c>
      <c r="C120" s="86"/>
      <c r="D120" s="86"/>
      <c r="E120" s="57" t="str">
        <f t="shared" si="6"/>
        <v>----</v>
      </c>
      <c r="F120" s="58" t="str">
        <f t="shared" si="7"/>
        <v>----</v>
      </c>
      <c r="G120" s="58" t="str">
        <f t="shared" si="8"/>
        <v>----</v>
      </c>
      <c r="H120" s="64" t="str">
        <f t="shared" si="5"/>
        <v>----</v>
      </c>
      <c r="I120" s="64"/>
      <c r="M120" s="27"/>
      <c r="N120" s="53"/>
    </row>
    <row r="121" spans="2:14" x14ac:dyDescent="0.25">
      <c r="B121" s="1" t="str">
        <f t="shared" si="9"/>
        <v>----</v>
      </c>
      <c r="C121" s="86"/>
      <c r="D121" s="86"/>
      <c r="E121" s="57" t="str">
        <f t="shared" si="6"/>
        <v>----</v>
      </c>
      <c r="F121" s="58" t="str">
        <f t="shared" si="7"/>
        <v>----</v>
      </c>
      <c r="G121" s="58" t="str">
        <f t="shared" si="8"/>
        <v>----</v>
      </c>
      <c r="H121" s="64" t="str">
        <f t="shared" si="5"/>
        <v>----</v>
      </c>
      <c r="I121" s="64"/>
      <c r="M121" s="27"/>
      <c r="N121" s="53"/>
    </row>
    <row r="122" spans="2:14" x14ac:dyDescent="0.25">
      <c r="B122" s="1" t="str">
        <f t="shared" si="9"/>
        <v>----</v>
      </c>
      <c r="C122" s="86"/>
      <c r="D122" s="86"/>
      <c r="E122" s="57" t="str">
        <f t="shared" si="6"/>
        <v>----</v>
      </c>
      <c r="F122" s="58" t="str">
        <f t="shared" si="7"/>
        <v>----</v>
      </c>
      <c r="G122" s="58" t="str">
        <f t="shared" si="8"/>
        <v>----</v>
      </c>
      <c r="H122" s="64" t="str">
        <f t="shared" si="5"/>
        <v>----</v>
      </c>
      <c r="I122" s="64"/>
      <c r="M122" s="27"/>
      <c r="N122" s="53"/>
    </row>
    <row r="123" spans="2:14" x14ac:dyDescent="0.25">
      <c r="B123" s="1" t="str">
        <f t="shared" si="9"/>
        <v>----</v>
      </c>
      <c r="C123" s="86"/>
      <c r="D123" s="86"/>
      <c r="E123" s="57" t="str">
        <f t="shared" si="6"/>
        <v>----</v>
      </c>
      <c r="F123" s="58" t="str">
        <f t="shared" si="7"/>
        <v>----</v>
      </c>
      <c r="G123" s="58" t="str">
        <f t="shared" si="8"/>
        <v>----</v>
      </c>
      <c r="H123" s="64" t="str">
        <f t="shared" si="5"/>
        <v>----</v>
      </c>
      <c r="I123" s="64"/>
      <c r="M123" s="27"/>
      <c r="N123" s="53"/>
    </row>
    <row r="124" spans="2:14" x14ac:dyDescent="0.25">
      <c r="B124" s="1" t="str">
        <f t="shared" si="9"/>
        <v>----</v>
      </c>
      <c r="C124" s="86"/>
      <c r="D124" s="86"/>
      <c r="E124" s="57" t="str">
        <f t="shared" si="6"/>
        <v>----</v>
      </c>
      <c r="F124" s="58" t="str">
        <f t="shared" si="7"/>
        <v>----</v>
      </c>
      <c r="G124" s="58" t="str">
        <f t="shared" si="8"/>
        <v>----</v>
      </c>
      <c r="H124" s="64" t="str">
        <f t="shared" si="5"/>
        <v>----</v>
      </c>
      <c r="I124" s="64"/>
      <c r="M124" s="27"/>
      <c r="N124" s="53"/>
    </row>
    <row r="125" spans="2:14" x14ac:dyDescent="0.25">
      <c r="B125" s="1" t="str">
        <f t="shared" si="9"/>
        <v>----</v>
      </c>
      <c r="C125" s="86"/>
      <c r="D125" s="86"/>
      <c r="E125" s="57" t="str">
        <f t="shared" si="6"/>
        <v>----</v>
      </c>
      <c r="F125" s="58" t="str">
        <f t="shared" si="7"/>
        <v>----</v>
      </c>
      <c r="G125" s="58" t="str">
        <f t="shared" si="8"/>
        <v>----</v>
      </c>
      <c r="H125" s="64" t="str">
        <f t="shared" si="5"/>
        <v>----</v>
      </c>
      <c r="I125" s="64"/>
      <c r="M125" s="27"/>
      <c r="N125" s="53"/>
    </row>
    <row r="126" spans="2:14" x14ac:dyDescent="0.25">
      <c r="B126" s="1" t="str">
        <f t="shared" si="9"/>
        <v>----</v>
      </c>
      <c r="C126" s="86"/>
      <c r="D126" s="86"/>
      <c r="E126" s="57" t="str">
        <f t="shared" si="6"/>
        <v>----</v>
      </c>
      <c r="F126" s="58" t="str">
        <f t="shared" si="7"/>
        <v>----</v>
      </c>
      <c r="G126" s="58" t="str">
        <f t="shared" si="8"/>
        <v>----</v>
      </c>
      <c r="H126" s="64" t="str">
        <f t="shared" si="5"/>
        <v>----</v>
      </c>
      <c r="I126" s="64"/>
      <c r="M126" s="27"/>
      <c r="N126" s="53"/>
    </row>
    <row r="127" spans="2:14" x14ac:dyDescent="0.25">
      <c r="B127" s="1" t="str">
        <f t="shared" si="9"/>
        <v>----</v>
      </c>
      <c r="C127" s="86"/>
      <c r="D127" s="86"/>
      <c r="E127" s="57" t="str">
        <f t="shared" si="6"/>
        <v>----</v>
      </c>
      <c r="F127" s="58" t="str">
        <f t="shared" si="7"/>
        <v>----</v>
      </c>
      <c r="G127" s="58" t="str">
        <f t="shared" si="8"/>
        <v>----</v>
      </c>
      <c r="H127" s="64" t="str">
        <f t="shared" si="5"/>
        <v>----</v>
      </c>
      <c r="I127" s="64"/>
      <c r="M127" s="27"/>
      <c r="N127" s="53"/>
    </row>
    <row r="128" spans="2:14" x14ac:dyDescent="0.25">
      <c r="B128" s="1" t="str">
        <f t="shared" si="9"/>
        <v>----</v>
      </c>
      <c r="C128" s="86"/>
      <c r="D128" s="86"/>
      <c r="E128" s="57" t="str">
        <f t="shared" si="6"/>
        <v>----</v>
      </c>
      <c r="F128" s="58" t="str">
        <f t="shared" si="7"/>
        <v>----</v>
      </c>
      <c r="G128" s="58" t="str">
        <f t="shared" si="8"/>
        <v>----</v>
      </c>
      <c r="H128" s="64" t="str">
        <f t="shared" si="5"/>
        <v>----</v>
      </c>
      <c r="I128" s="64"/>
      <c r="M128" s="27"/>
      <c r="N128" s="53"/>
    </row>
    <row r="129" spans="2:14" x14ac:dyDescent="0.25">
      <c r="B129" s="1" t="str">
        <f t="shared" si="9"/>
        <v>----</v>
      </c>
      <c r="C129" s="86"/>
      <c r="D129" s="86"/>
      <c r="E129" s="57" t="str">
        <f t="shared" si="6"/>
        <v>----</v>
      </c>
      <c r="F129" s="58" t="str">
        <f t="shared" si="7"/>
        <v>----</v>
      </c>
      <c r="G129" s="58" t="str">
        <f t="shared" si="8"/>
        <v>----</v>
      </c>
      <c r="H129" s="64" t="str">
        <f t="shared" si="5"/>
        <v>----</v>
      </c>
      <c r="I129" s="64"/>
      <c r="M129" s="27"/>
      <c r="N129" s="53"/>
    </row>
    <row r="130" spans="2:14" x14ac:dyDescent="0.25">
      <c r="B130" s="1" t="str">
        <f t="shared" si="9"/>
        <v>----</v>
      </c>
      <c r="C130" s="86"/>
      <c r="D130" s="86"/>
      <c r="E130" s="57" t="str">
        <f t="shared" si="6"/>
        <v>----</v>
      </c>
      <c r="F130" s="58" t="str">
        <f t="shared" si="7"/>
        <v>----</v>
      </c>
      <c r="G130" s="58" t="str">
        <f t="shared" si="8"/>
        <v>----</v>
      </c>
      <c r="H130" s="64" t="str">
        <f t="shared" si="5"/>
        <v>----</v>
      </c>
      <c r="I130" s="64"/>
      <c r="M130" s="27"/>
      <c r="N130" s="53"/>
    </row>
    <row r="131" spans="2:14" x14ac:dyDescent="0.25">
      <c r="B131" s="1" t="str">
        <f t="shared" si="9"/>
        <v>----</v>
      </c>
      <c r="C131" s="86"/>
      <c r="D131" s="86"/>
      <c r="E131" s="57" t="str">
        <f t="shared" si="6"/>
        <v>----</v>
      </c>
      <c r="F131" s="58" t="str">
        <f t="shared" si="7"/>
        <v>----</v>
      </c>
      <c r="G131" s="58" t="str">
        <f t="shared" si="8"/>
        <v>----</v>
      </c>
      <c r="H131" s="64" t="str">
        <f t="shared" si="5"/>
        <v>----</v>
      </c>
      <c r="I131" s="64"/>
      <c r="M131" s="27"/>
      <c r="N131" s="53"/>
    </row>
    <row r="132" spans="2:14" x14ac:dyDescent="0.25">
      <c r="B132" s="1" t="str">
        <f t="shared" si="9"/>
        <v>----</v>
      </c>
      <c r="C132" s="86"/>
      <c r="D132" s="86"/>
      <c r="E132" s="57" t="str">
        <f t="shared" si="6"/>
        <v>----</v>
      </c>
      <c r="F132" s="58" t="str">
        <f t="shared" si="7"/>
        <v>----</v>
      </c>
      <c r="G132" s="58" t="str">
        <f t="shared" si="8"/>
        <v>----</v>
      </c>
      <c r="H132" s="64" t="str">
        <f t="shared" si="5"/>
        <v>----</v>
      </c>
      <c r="I132" s="64"/>
    </row>
    <row r="133" spans="2:14" x14ac:dyDescent="0.25">
      <c r="B133" s="1" t="str">
        <f t="shared" si="9"/>
        <v>----</v>
      </c>
      <c r="C133" s="86"/>
      <c r="D133" s="86"/>
      <c r="E133" s="57" t="str">
        <f t="shared" si="6"/>
        <v>----</v>
      </c>
      <c r="F133" s="58" t="str">
        <f t="shared" si="7"/>
        <v>----</v>
      </c>
      <c r="G133" s="58" t="str">
        <f t="shared" si="8"/>
        <v>----</v>
      </c>
      <c r="H133" s="64" t="str">
        <f t="shared" si="5"/>
        <v>----</v>
      </c>
      <c r="I133" s="64"/>
    </row>
    <row r="134" spans="2:14" x14ac:dyDescent="0.25">
      <c r="B134" s="1" t="str">
        <f t="shared" si="9"/>
        <v>----</v>
      </c>
      <c r="C134" s="86"/>
      <c r="D134" s="86"/>
      <c r="E134" s="57" t="str">
        <f t="shared" si="6"/>
        <v>----</v>
      </c>
      <c r="F134" s="58" t="str">
        <f t="shared" si="7"/>
        <v>----</v>
      </c>
      <c r="G134" s="58" t="str">
        <f t="shared" si="8"/>
        <v>----</v>
      </c>
      <c r="H134" s="64" t="str">
        <f t="shared" si="5"/>
        <v>----</v>
      </c>
      <c r="I134" s="64"/>
    </row>
    <row r="135" spans="2:14" x14ac:dyDescent="0.25">
      <c r="B135" s="1" t="str">
        <f t="shared" si="9"/>
        <v>----</v>
      </c>
      <c r="C135" s="86"/>
      <c r="D135" s="86"/>
      <c r="E135" s="57" t="str">
        <f t="shared" si="6"/>
        <v>----</v>
      </c>
      <c r="F135" s="58" t="str">
        <f t="shared" si="7"/>
        <v>----</v>
      </c>
      <c r="G135" s="58" t="str">
        <f t="shared" si="8"/>
        <v>----</v>
      </c>
      <c r="H135" s="64" t="str">
        <f t="shared" si="5"/>
        <v>----</v>
      </c>
      <c r="I135" s="64"/>
    </row>
    <row r="136" spans="2:14" x14ac:dyDescent="0.25">
      <c r="B136" s="1" t="str">
        <f t="shared" si="9"/>
        <v>----</v>
      </c>
      <c r="C136" s="86"/>
      <c r="D136" s="86"/>
      <c r="E136" s="57" t="str">
        <f t="shared" si="6"/>
        <v>----</v>
      </c>
      <c r="F136" s="58" t="str">
        <f t="shared" si="7"/>
        <v>----</v>
      </c>
      <c r="G136" s="58" t="str">
        <f t="shared" si="8"/>
        <v>----</v>
      </c>
      <c r="H136" s="64" t="str">
        <f t="shared" si="5"/>
        <v>----</v>
      </c>
      <c r="I136" s="64"/>
    </row>
    <row r="137" spans="2:14" x14ac:dyDescent="0.25">
      <c r="B137" s="1" t="str">
        <f t="shared" si="9"/>
        <v>----</v>
      </c>
      <c r="C137" s="86"/>
      <c r="D137" s="86"/>
      <c r="E137" s="57" t="str">
        <f t="shared" si="6"/>
        <v>----</v>
      </c>
      <c r="F137" s="58" t="str">
        <f t="shared" si="7"/>
        <v>----</v>
      </c>
      <c r="G137" s="58" t="str">
        <f t="shared" si="8"/>
        <v>----</v>
      </c>
      <c r="H137" s="64" t="str">
        <f t="shared" si="5"/>
        <v>----</v>
      </c>
      <c r="I137" s="64"/>
    </row>
    <row r="138" spans="2:14" x14ac:dyDescent="0.25">
      <c r="B138" s="1" t="str">
        <f t="shared" si="9"/>
        <v>----</v>
      </c>
      <c r="C138" s="86"/>
      <c r="D138" s="86"/>
      <c r="E138" s="57" t="str">
        <f t="shared" si="6"/>
        <v>----</v>
      </c>
      <c r="F138" s="58" t="str">
        <f t="shared" si="7"/>
        <v>----</v>
      </c>
      <c r="G138" s="58" t="str">
        <f t="shared" si="8"/>
        <v>----</v>
      </c>
      <c r="H138" s="64" t="str">
        <f t="shared" si="5"/>
        <v>----</v>
      </c>
      <c r="I138" s="64"/>
    </row>
    <row r="139" spans="2:14" x14ac:dyDescent="0.25">
      <c r="B139" s="1" t="str">
        <f t="shared" si="9"/>
        <v>----</v>
      </c>
      <c r="C139" s="86"/>
      <c r="D139" s="86"/>
      <c r="E139" s="57" t="str">
        <f t="shared" si="6"/>
        <v>----</v>
      </c>
      <c r="F139" s="58" t="str">
        <f t="shared" si="7"/>
        <v>----</v>
      </c>
      <c r="G139" s="58" t="str">
        <f t="shared" si="8"/>
        <v>----</v>
      </c>
      <c r="H139" s="64" t="str">
        <f t="shared" si="5"/>
        <v>----</v>
      </c>
      <c r="I139" s="64"/>
    </row>
    <row r="140" spans="2:14" x14ac:dyDescent="0.25">
      <c r="B140" s="1" t="str">
        <f t="shared" si="9"/>
        <v>----</v>
      </c>
      <c r="C140" s="86"/>
      <c r="D140" s="86"/>
      <c r="E140" s="57" t="str">
        <f t="shared" si="6"/>
        <v>----</v>
      </c>
      <c r="F140" s="58" t="str">
        <f t="shared" si="7"/>
        <v>----</v>
      </c>
      <c r="G140" s="58" t="str">
        <f t="shared" si="8"/>
        <v>----</v>
      </c>
      <c r="H140" s="64" t="str">
        <f t="shared" si="5"/>
        <v>----</v>
      </c>
      <c r="I140" s="64"/>
    </row>
    <row r="141" spans="2:14" x14ac:dyDescent="0.25">
      <c r="B141" s="1" t="str">
        <f t="shared" si="9"/>
        <v>----</v>
      </c>
      <c r="C141" s="86"/>
      <c r="D141" s="86"/>
      <c r="E141" s="57" t="str">
        <f t="shared" si="6"/>
        <v>----</v>
      </c>
      <c r="F141" s="58" t="str">
        <f t="shared" si="7"/>
        <v>----</v>
      </c>
      <c r="G141" s="58" t="str">
        <f t="shared" si="8"/>
        <v>----</v>
      </c>
      <c r="H141" s="64" t="str">
        <f t="shared" si="5"/>
        <v>----</v>
      </c>
      <c r="I141" s="64"/>
    </row>
    <row r="142" spans="2:14" x14ac:dyDescent="0.25">
      <c r="B142" s="1" t="str">
        <f t="shared" si="9"/>
        <v>----</v>
      </c>
      <c r="C142" s="86"/>
      <c r="D142" s="86"/>
      <c r="E142" s="57" t="str">
        <f t="shared" si="6"/>
        <v>----</v>
      </c>
      <c r="F142" s="58" t="str">
        <f t="shared" si="7"/>
        <v>----</v>
      </c>
      <c r="G142" s="58" t="str">
        <f t="shared" si="8"/>
        <v>----</v>
      </c>
      <c r="H142" s="64" t="str">
        <f t="shared" si="5"/>
        <v>----</v>
      </c>
      <c r="I142" s="64"/>
    </row>
    <row r="143" spans="2:14" x14ac:dyDescent="0.25">
      <c r="B143" s="1" t="str">
        <f t="shared" si="9"/>
        <v>----</v>
      </c>
      <c r="C143" s="86"/>
      <c r="D143" s="86"/>
      <c r="E143" s="57" t="str">
        <f t="shared" si="6"/>
        <v>----</v>
      </c>
      <c r="F143" s="58" t="str">
        <f t="shared" si="7"/>
        <v>----</v>
      </c>
      <c r="G143" s="58" t="str">
        <f t="shared" si="8"/>
        <v>----</v>
      </c>
      <c r="H143" s="64" t="str">
        <f t="shared" si="5"/>
        <v>----</v>
      </c>
      <c r="I143" s="64"/>
    </row>
    <row r="144" spans="2:14" x14ac:dyDescent="0.25">
      <c r="B144" s="1" t="str">
        <f t="shared" si="9"/>
        <v>----</v>
      </c>
      <c r="C144" s="86"/>
      <c r="D144" s="86"/>
      <c r="E144" s="57" t="str">
        <f t="shared" si="6"/>
        <v>----</v>
      </c>
      <c r="F144" s="58" t="str">
        <f t="shared" si="7"/>
        <v>----</v>
      </c>
      <c r="G144" s="58" t="str">
        <f t="shared" si="8"/>
        <v>----</v>
      </c>
      <c r="H144" s="64" t="str">
        <f t="shared" si="5"/>
        <v>----</v>
      </c>
      <c r="I144" s="64"/>
    </row>
    <row r="145" spans="2:9" x14ac:dyDescent="0.25">
      <c r="B145" s="1" t="str">
        <f t="shared" si="9"/>
        <v>----</v>
      </c>
      <c r="C145" s="86"/>
      <c r="D145" s="86"/>
      <c r="E145" s="57" t="str">
        <f t="shared" si="6"/>
        <v>----</v>
      </c>
      <c r="F145" s="58" t="str">
        <f t="shared" si="7"/>
        <v>----</v>
      </c>
      <c r="G145" s="58" t="str">
        <f t="shared" si="8"/>
        <v>----</v>
      </c>
      <c r="H145" s="64" t="str">
        <f t="shared" si="5"/>
        <v>----</v>
      </c>
      <c r="I145" s="64"/>
    </row>
    <row r="146" spans="2:9" x14ac:dyDescent="0.25">
      <c r="B146" s="1" t="str">
        <f t="shared" si="9"/>
        <v>----</v>
      </c>
      <c r="C146" s="86"/>
      <c r="D146" s="86"/>
      <c r="E146" s="57" t="str">
        <f t="shared" si="6"/>
        <v>----</v>
      </c>
      <c r="F146" s="58" t="str">
        <f t="shared" si="7"/>
        <v>----</v>
      </c>
      <c r="G146" s="58" t="str">
        <f t="shared" si="8"/>
        <v>----</v>
      </c>
      <c r="H146" s="64" t="str">
        <f t="shared" si="5"/>
        <v>----</v>
      </c>
      <c r="I146" s="64"/>
    </row>
    <row r="147" spans="2:9" x14ac:dyDescent="0.25">
      <c r="B147" s="1" t="str">
        <f t="shared" si="9"/>
        <v>----</v>
      </c>
      <c r="C147" s="86"/>
      <c r="D147" s="86"/>
      <c r="E147" s="57" t="str">
        <f t="shared" si="6"/>
        <v>----</v>
      </c>
      <c r="F147" s="58" t="str">
        <f t="shared" si="7"/>
        <v>----</v>
      </c>
      <c r="G147" s="58" t="str">
        <f t="shared" si="8"/>
        <v>----</v>
      </c>
      <c r="H147" s="64" t="str">
        <f t="shared" si="5"/>
        <v>----</v>
      </c>
      <c r="I147" s="64"/>
    </row>
    <row r="148" spans="2:9" x14ac:dyDescent="0.25">
      <c r="B148" s="1" t="str">
        <f t="shared" si="9"/>
        <v>----</v>
      </c>
      <c r="C148" s="86"/>
      <c r="D148" s="86"/>
      <c r="E148" s="57" t="str">
        <f t="shared" si="6"/>
        <v>----</v>
      </c>
      <c r="F148" s="58" t="str">
        <f t="shared" si="7"/>
        <v>----</v>
      </c>
      <c r="G148" s="58" t="str">
        <f t="shared" si="8"/>
        <v>----</v>
      </c>
      <c r="H148" s="64" t="str">
        <f t="shared" ref="H148:H211" si="10">IF(B148&lt;&gt;"----",D148-G148,"----")</f>
        <v>----</v>
      </c>
      <c r="I148" s="64"/>
    </row>
    <row r="149" spans="2:9" x14ac:dyDescent="0.25">
      <c r="B149" s="1" t="str">
        <f t="shared" si="9"/>
        <v>----</v>
      </c>
      <c r="C149" s="86"/>
      <c r="D149" s="86"/>
      <c r="E149" s="57" t="str">
        <f t="shared" ref="E149:E212" si="11">IF(B149&lt;&gt;"----",C149^2,"----")</f>
        <v>----</v>
      </c>
      <c r="F149" s="58" t="str">
        <f t="shared" ref="F149:F212" si="12">IF(B149&lt;&gt;"----",C149*D149,"----")</f>
        <v>----</v>
      </c>
      <c r="G149" s="58" t="str">
        <f t="shared" ref="G149:G212" si="13">IF(B149&lt;&gt;"----",$D$223+$D$224*C149,"----")</f>
        <v>----</v>
      </c>
      <c r="H149" s="64" t="str">
        <f t="shared" si="10"/>
        <v>----</v>
      </c>
      <c r="I149" s="64"/>
    </row>
    <row r="150" spans="2:9" x14ac:dyDescent="0.25">
      <c r="B150" s="1" t="str">
        <f t="shared" ref="B150:B213" si="14">IF(C150&lt;&gt;0,B149+1,"----")</f>
        <v>----</v>
      </c>
      <c r="C150" s="86"/>
      <c r="D150" s="86"/>
      <c r="E150" s="57" t="str">
        <f t="shared" si="11"/>
        <v>----</v>
      </c>
      <c r="F150" s="58" t="str">
        <f t="shared" si="12"/>
        <v>----</v>
      </c>
      <c r="G150" s="58" t="str">
        <f t="shared" si="13"/>
        <v>----</v>
      </c>
      <c r="H150" s="64" t="str">
        <f t="shared" si="10"/>
        <v>----</v>
      </c>
      <c r="I150" s="64"/>
    </row>
    <row r="151" spans="2:9" x14ac:dyDescent="0.25">
      <c r="B151" s="1" t="str">
        <f t="shared" si="14"/>
        <v>----</v>
      </c>
      <c r="C151" s="86"/>
      <c r="D151" s="86"/>
      <c r="E151" s="57" t="str">
        <f t="shared" si="11"/>
        <v>----</v>
      </c>
      <c r="F151" s="58" t="str">
        <f t="shared" si="12"/>
        <v>----</v>
      </c>
      <c r="G151" s="58" t="str">
        <f t="shared" si="13"/>
        <v>----</v>
      </c>
      <c r="H151" s="64" t="str">
        <f t="shared" si="10"/>
        <v>----</v>
      </c>
      <c r="I151" s="64"/>
    </row>
    <row r="152" spans="2:9" x14ac:dyDescent="0.25">
      <c r="B152" s="1" t="str">
        <f t="shared" si="14"/>
        <v>----</v>
      </c>
      <c r="C152" s="86"/>
      <c r="D152" s="86"/>
      <c r="E152" s="57" t="str">
        <f t="shared" si="11"/>
        <v>----</v>
      </c>
      <c r="F152" s="58" t="str">
        <f t="shared" si="12"/>
        <v>----</v>
      </c>
      <c r="G152" s="58" t="str">
        <f t="shared" si="13"/>
        <v>----</v>
      </c>
      <c r="H152" s="64" t="str">
        <f t="shared" si="10"/>
        <v>----</v>
      </c>
      <c r="I152" s="64"/>
    </row>
    <row r="153" spans="2:9" x14ac:dyDescent="0.25">
      <c r="B153" s="1" t="str">
        <f t="shared" si="14"/>
        <v>----</v>
      </c>
      <c r="C153" s="86"/>
      <c r="D153" s="86"/>
      <c r="E153" s="57" t="str">
        <f t="shared" si="11"/>
        <v>----</v>
      </c>
      <c r="F153" s="58" t="str">
        <f t="shared" si="12"/>
        <v>----</v>
      </c>
      <c r="G153" s="58" t="str">
        <f t="shared" si="13"/>
        <v>----</v>
      </c>
      <c r="H153" s="64" t="str">
        <f t="shared" si="10"/>
        <v>----</v>
      </c>
      <c r="I153" s="64"/>
    </row>
    <row r="154" spans="2:9" x14ac:dyDescent="0.25">
      <c r="B154" s="1" t="str">
        <f t="shared" si="14"/>
        <v>----</v>
      </c>
      <c r="C154" s="86"/>
      <c r="D154" s="86"/>
      <c r="E154" s="57" t="str">
        <f t="shared" si="11"/>
        <v>----</v>
      </c>
      <c r="F154" s="58" t="str">
        <f t="shared" si="12"/>
        <v>----</v>
      </c>
      <c r="G154" s="58" t="str">
        <f t="shared" si="13"/>
        <v>----</v>
      </c>
      <c r="H154" s="64" t="str">
        <f t="shared" si="10"/>
        <v>----</v>
      </c>
      <c r="I154" s="64"/>
    </row>
    <row r="155" spans="2:9" x14ac:dyDescent="0.25">
      <c r="B155" s="1" t="str">
        <f t="shared" si="14"/>
        <v>----</v>
      </c>
      <c r="C155" s="86"/>
      <c r="D155" s="86"/>
      <c r="E155" s="57" t="str">
        <f t="shared" si="11"/>
        <v>----</v>
      </c>
      <c r="F155" s="58" t="str">
        <f t="shared" si="12"/>
        <v>----</v>
      </c>
      <c r="G155" s="58" t="str">
        <f t="shared" si="13"/>
        <v>----</v>
      </c>
      <c r="H155" s="64" t="str">
        <f t="shared" si="10"/>
        <v>----</v>
      </c>
      <c r="I155" s="64"/>
    </row>
    <row r="156" spans="2:9" x14ac:dyDescent="0.25">
      <c r="B156" s="1" t="str">
        <f t="shared" si="14"/>
        <v>----</v>
      </c>
      <c r="C156" s="86"/>
      <c r="D156" s="86"/>
      <c r="E156" s="57" t="str">
        <f t="shared" si="11"/>
        <v>----</v>
      </c>
      <c r="F156" s="58" t="str">
        <f t="shared" si="12"/>
        <v>----</v>
      </c>
      <c r="G156" s="58" t="str">
        <f t="shared" si="13"/>
        <v>----</v>
      </c>
      <c r="H156" s="64" t="str">
        <f t="shared" si="10"/>
        <v>----</v>
      </c>
      <c r="I156" s="64"/>
    </row>
    <row r="157" spans="2:9" x14ac:dyDescent="0.25">
      <c r="B157" s="1" t="str">
        <f t="shared" si="14"/>
        <v>----</v>
      </c>
      <c r="C157" s="86"/>
      <c r="D157" s="86"/>
      <c r="E157" s="57" t="str">
        <f t="shared" si="11"/>
        <v>----</v>
      </c>
      <c r="F157" s="58" t="str">
        <f t="shared" si="12"/>
        <v>----</v>
      </c>
      <c r="G157" s="58" t="str">
        <f t="shared" si="13"/>
        <v>----</v>
      </c>
      <c r="H157" s="64" t="str">
        <f t="shared" si="10"/>
        <v>----</v>
      </c>
      <c r="I157" s="64"/>
    </row>
    <row r="158" spans="2:9" x14ac:dyDescent="0.25">
      <c r="B158" s="1" t="str">
        <f t="shared" si="14"/>
        <v>----</v>
      </c>
      <c r="C158" s="86"/>
      <c r="D158" s="86"/>
      <c r="E158" s="57" t="str">
        <f t="shared" si="11"/>
        <v>----</v>
      </c>
      <c r="F158" s="58" t="str">
        <f t="shared" si="12"/>
        <v>----</v>
      </c>
      <c r="G158" s="58" t="str">
        <f t="shared" si="13"/>
        <v>----</v>
      </c>
      <c r="H158" s="64" t="str">
        <f t="shared" si="10"/>
        <v>----</v>
      </c>
      <c r="I158" s="64"/>
    </row>
    <row r="159" spans="2:9" x14ac:dyDescent="0.25">
      <c r="B159" s="1" t="str">
        <f t="shared" si="14"/>
        <v>----</v>
      </c>
      <c r="C159" s="86"/>
      <c r="D159" s="86"/>
      <c r="E159" s="57" t="str">
        <f t="shared" si="11"/>
        <v>----</v>
      </c>
      <c r="F159" s="58" t="str">
        <f t="shared" si="12"/>
        <v>----</v>
      </c>
      <c r="G159" s="58" t="str">
        <f t="shared" si="13"/>
        <v>----</v>
      </c>
      <c r="H159" s="64" t="str">
        <f t="shared" si="10"/>
        <v>----</v>
      </c>
      <c r="I159" s="64"/>
    </row>
    <row r="160" spans="2:9" x14ac:dyDescent="0.25">
      <c r="B160" s="1" t="str">
        <f t="shared" si="14"/>
        <v>----</v>
      </c>
      <c r="C160" s="86"/>
      <c r="D160" s="86"/>
      <c r="E160" s="57" t="str">
        <f t="shared" si="11"/>
        <v>----</v>
      </c>
      <c r="F160" s="58" t="str">
        <f t="shared" si="12"/>
        <v>----</v>
      </c>
      <c r="G160" s="58" t="str">
        <f t="shared" si="13"/>
        <v>----</v>
      </c>
      <c r="H160" s="64" t="str">
        <f t="shared" si="10"/>
        <v>----</v>
      </c>
      <c r="I160" s="64"/>
    </row>
    <row r="161" spans="2:9" x14ac:dyDescent="0.25">
      <c r="B161" s="1" t="str">
        <f t="shared" si="14"/>
        <v>----</v>
      </c>
      <c r="C161" s="86"/>
      <c r="D161" s="86"/>
      <c r="E161" s="57" t="str">
        <f t="shared" si="11"/>
        <v>----</v>
      </c>
      <c r="F161" s="58" t="str">
        <f t="shared" si="12"/>
        <v>----</v>
      </c>
      <c r="G161" s="58" t="str">
        <f t="shared" si="13"/>
        <v>----</v>
      </c>
      <c r="H161" s="64" t="str">
        <f t="shared" si="10"/>
        <v>----</v>
      </c>
      <c r="I161" s="64"/>
    </row>
    <row r="162" spans="2:9" x14ac:dyDescent="0.25">
      <c r="B162" s="1" t="str">
        <f t="shared" si="14"/>
        <v>----</v>
      </c>
      <c r="C162" s="86"/>
      <c r="D162" s="86"/>
      <c r="E162" s="57" t="str">
        <f t="shared" si="11"/>
        <v>----</v>
      </c>
      <c r="F162" s="58" t="str">
        <f t="shared" si="12"/>
        <v>----</v>
      </c>
      <c r="G162" s="58" t="str">
        <f t="shared" si="13"/>
        <v>----</v>
      </c>
      <c r="H162" s="64" t="str">
        <f t="shared" si="10"/>
        <v>----</v>
      </c>
      <c r="I162" s="64"/>
    </row>
    <row r="163" spans="2:9" x14ac:dyDescent="0.25">
      <c r="B163" s="1" t="str">
        <f t="shared" si="14"/>
        <v>----</v>
      </c>
      <c r="C163" s="86"/>
      <c r="D163" s="86"/>
      <c r="E163" s="57" t="str">
        <f t="shared" si="11"/>
        <v>----</v>
      </c>
      <c r="F163" s="58" t="str">
        <f t="shared" si="12"/>
        <v>----</v>
      </c>
      <c r="G163" s="58" t="str">
        <f t="shared" si="13"/>
        <v>----</v>
      </c>
      <c r="H163" s="64" t="str">
        <f t="shared" si="10"/>
        <v>----</v>
      </c>
      <c r="I163" s="64"/>
    </row>
    <row r="164" spans="2:9" x14ac:dyDescent="0.25">
      <c r="B164" s="1" t="str">
        <f t="shared" si="14"/>
        <v>----</v>
      </c>
      <c r="C164" s="86"/>
      <c r="D164" s="86"/>
      <c r="E164" s="57" t="str">
        <f t="shared" si="11"/>
        <v>----</v>
      </c>
      <c r="F164" s="58" t="str">
        <f t="shared" si="12"/>
        <v>----</v>
      </c>
      <c r="G164" s="58" t="str">
        <f t="shared" si="13"/>
        <v>----</v>
      </c>
      <c r="H164" s="64" t="str">
        <f t="shared" si="10"/>
        <v>----</v>
      </c>
      <c r="I164" s="64"/>
    </row>
    <row r="165" spans="2:9" x14ac:dyDescent="0.25">
      <c r="B165" s="1" t="str">
        <f t="shared" si="14"/>
        <v>----</v>
      </c>
      <c r="C165" s="86"/>
      <c r="D165" s="86"/>
      <c r="E165" s="57" t="str">
        <f t="shared" si="11"/>
        <v>----</v>
      </c>
      <c r="F165" s="58" t="str">
        <f t="shared" si="12"/>
        <v>----</v>
      </c>
      <c r="G165" s="58" t="str">
        <f t="shared" si="13"/>
        <v>----</v>
      </c>
      <c r="H165" s="64" t="str">
        <f t="shared" si="10"/>
        <v>----</v>
      </c>
      <c r="I165" s="64"/>
    </row>
    <row r="166" spans="2:9" x14ac:dyDescent="0.25">
      <c r="B166" s="1" t="str">
        <f t="shared" si="14"/>
        <v>----</v>
      </c>
      <c r="C166" s="86"/>
      <c r="D166" s="86"/>
      <c r="E166" s="57" t="str">
        <f t="shared" si="11"/>
        <v>----</v>
      </c>
      <c r="F166" s="58" t="str">
        <f t="shared" si="12"/>
        <v>----</v>
      </c>
      <c r="G166" s="58" t="str">
        <f t="shared" si="13"/>
        <v>----</v>
      </c>
      <c r="H166" s="64" t="str">
        <f t="shared" si="10"/>
        <v>----</v>
      </c>
      <c r="I166" s="64"/>
    </row>
    <row r="167" spans="2:9" x14ac:dyDescent="0.25">
      <c r="B167" s="1" t="str">
        <f t="shared" si="14"/>
        <v>----</v>
      </c>
      <c r="C167" s="86"/>
      <c r="D167" s="86"/>
      <c r="E167" s="57" t="str">
        <f t="shared" si="11"/>
        <v>----</v>
      </c>
      <c r="F167" s="58" t="str">
        <f t="shared" si="12"/>
        <v>----</v>
      </c>
      <c r="G167" s="58" t="str">
        <f t="shared" si="13"/>
        <v>----</v>
      </c>
      <c r="H167" s="64" t="str">
        <f t="shared" si="10"/>
        <v>----</v>
      </c>
      <c r="I167" s="64"/>
    </row>
    <row r="168" spans="2:9" x14ac:dyDescent="0.25">
      <c r="B168" s="1" t="str">
        <f t="shared" si="14"/>
        <v>----</v>
      </c>
      <c r="C168" s="86"/>
      <c r="D168" s="86"/>
      <c r="E168" s="57" t="str">
        <f t="shared" si="11"/>
        <v>----</v>
      </c>
      <c r="F168" s="58" t="str">
        <f t="shared" si="12"/>
        <v>----</v>
      </c>
      <c r="G168" s="58" t="str">
        <f t="shared" si="13"/>
        <v>----</v>
      </c>
      <c r="H168" s="64" t="str">
        <f t="shared" si="10"/>
        <v>----</v>
      </c>
      <c r="I168" s="64"/>
    </row>
    <row r="169" spans="2:9" x14ac:dyDescent="0.25">
      <c r="B169" s="1" t="str">
        <f t="shared" si="14"/>
        <v>----</v>
      </c>
      <c r="C169" s="86"/>
      <c r="D169" s="86"/>
      <c r="E169" s="57" t="str">
        <f t="shared" si="11"/>
        <v>----</v>
      </c>
      <c r="F169" s="58" t="str">
        <f t="shared" si="12"/>
        <v>----</v>
      </c>
      <c r="G169" s="58" t="str">
        <f t="shared" si="13"/>
        <v>----</v>
      </c>
      <c r="H169" s="64" t="str">
        <f t="shared" si="10"/>
        <v>----</v>
      </c>
      <c r="I169" s="64"/>
    </row>
    <row r="170" spans="2:9" x14ac:dyDescent="0.25">
      <c r="B170" s="1" t="str">
        <f t="shared" si="14"/>
        <v>----</v>
      </c>
      <c r="C170" s="86"/>
      <c r="D170" s="86"/>
      <c r="E170" s="57" t="str">
        <f t="shared" si="11"/>
        <v>----</v>
      </c>
      <c r="F170" s="58" t="str">
        <f t="shared" si="12"/>
        <v>----</v>
      </c>
      <c r="G170" s="58" t="str">
        <f t="shared" si="13"/>
        <v>----</v>
      </c>
      <c r="H170" s="64" t="str">
        <f t="shared" si="10"/>
        <v>----</v>
      </c>
      <c r="I170" s="64"/>
    </row>
    <row r="171" spans="2:9" x14ac:dyDescent="0.25">
      <c r="B171" s="1" t="str">
        <f t="shared" si="14"/>
        <v>----</v>
      </c>
      <c r="C171" s="86"/>
      <c r="D171" s="86"/>
      <c r="E171" s="57" t="str">
        <f t="shared" si="11"/>
        <v>----</v>
      </c>
      <c r="F171" s="58" t="str">
        <f t="shared" si="12"/>
        <v>----</v>
      </c>
      <c r="G171" s="58" t="str">
        <f t="shared" si="13"/>
        <v>----</v>
      </c>
      <c r="H171" s="64" t="str">
        <f t="shared" si="10"/>
        <v>----</v>
      </c>
      <c r="I171" s="64"/>
    </row>
    <row r="172" spans="2:9" x14ac:dyDescent="0.25">
      <c r="B172" s="1" t="str">
        <f t="shared" si="14"/>
        <v>----</v>
      </c>
      <c r="C172" s="86"/>
      <c r="D172" s="86"/>
      <c r="E172" s="57" t="str">
        <f t="shared" si="11"/>
        <v>----</v>
      </c>
      <c r="F172" s="58" t="str">
        <f t="shared" si="12"/>
        <v>----</v>
      </c>
      <c r="G172" s="58" t="str">
        <f t="shared" si="13"/>
        <v>----</v>
      </c>
      <c r="H172" s="64" t="str">
        <f t="shared" si="10"/>
        <v>----</v>
      </c>
      <c r="I172" s="64"/>
    </row>
    <row r="173" spans="2:9" x14ac:dyDescent="0.25">
      <c r="B173" s="1" t="str">
        <f t="shared" si="14"/>
        <v>----</v>
      </c>
      <c r="C173" s="86"/>
      <c r="D173" s="86"/>
      <c r="E173" s="57" t="str">
        <f t="shared" si="11"/>
        <v>----</v>
      </c>
      <c r="F173" s="58" t="str">
        <f t="shared" si="12"/>
        <v>----</v>
      </c>
      <c r="G173" s="58" t="str">
        <f t="shared" si="13"/>
        <v>----</v>
      </c>
      <c r="H173" s="64" t="str">
        <f t="shared" si="10"/>
        <v>----</v>
      </c>
      <c r="I173" s="64"/>
    </row>
    <row r="174" spans="2:9" x14ac:dyDescent="0.25">
      <c r="B174" s="1" t="str">
        <f t="shared" si="14"/>
        <v>----</v>
      </c>
      <c r="C174" s="86"/>
      <c r="D174" s="86"/>
      <c r="E174" s="57" t="str">
        <f t="shared" si="11"/>
        <v>----</v>
      </c>
      <c r="F174" s="58" t="str">
        <f t="shared" si="12"/>
        <v>----</v>
      </c>
      <c r="G174" s="58" t="str">
        <f t="shared" si="13"/>
        <v>----</v>
      </c>
      <c r="H174" s="64" t="str">
        <f t="shared" si="10"/>
        <v>----</v>
      </c>
      <c r="I174" s="64"/>
    </row>
    <row r="175" spans="2:9" x14ac:dyDescent="0.25">
      <c r="B175" s="1" t="str">
        <f t="shared" si="14"/>
        <v>----</v>
      </c>
      <c r="C175" s="86"/>
      <c r="D175" s="86"/>
      <c r="E175" s="57" t="str">
        <f t="shared" si="11"/>
        <v>----</v>
      </c>
      <c r="F175" s="58" t="str">
        <f t="shared" si="12"/>
        <v>----</v>
      </c>
      <c r="G175" s="58" t="str">
        <f t="shared" si="13"/>
        <v>----</v>
      </c>
      <c r="H175" s="64" t="str">
        <f t="shared" si="10"/>
        <v>----</v>
      </c>
      <c r="I175" s="64"/>
    </row>
    <row r="176" spans="2:9" x14ac:dyDescent="0.25">
      <c r="B176" s="1" t="str">
        <f t="shared" si="14"/>
        <v>----</v>
      </c>
      <c r="C176" s="86"/>
      <c r="D176" s="86"/>
      <c r="E176" s="57" t="str">
        <f t="shared" si="11"/>
        <v>----</v>
      </c>
      <c r="F176" s="58" t="str">
        <f t="shared" si="12"/>
        <v>----</v>
      </c>
      <c r="G176" s="58" t="str">
        <f t="shared" si="13"/>
        <v>----</v>
      </c>
      <c r="H176" s="64" t="str">
        <f t="shared" si="10"/>
        <v>----</v>
      </c>
      <c r="I176" s="64"/>
    </row>
    <row r="177" spans="2:9" x14ac:dyDescent="0.25">
      <c r="B177" s="1" t="str">
        <f t="shared" si="14"/>
        <v>----</v>
      </c>
      <c r="C177" s="86"/>
      <c r="D177" s="86"/>
      <c r="E177" s="57" t="str">
        <f t="shared" si="11"/>
        <v>----</v>
      </c>
      <c r="F177" s="58" t="str">
        <f t="shared" si="12"/>
        <v>----</v>
      </c>
      <c r="G177" s="58" t="str">
        <f t="shared" si="13"/>
        <v>----</v>
      </c>
      <c r="H177" s="64" t="str">
        <f t="shared" si="10"/>
        <v>----</v>
      </c>
      <c r="I177" s="64"/>
    </row>
    <row r="178" spans="2:9" x14ac:dyDescent="0.25">
      <c r="B178" s="1" t="str">
        <f t="shared" si="14"/>
        <v>----</v>
      </c>
      <c r="C178" s="86"/>
      <c r="D178" s="86"/>
      <c r="E178" s="57" t="str">
        <f t="shared" si="11"/>
        <v>----</v>
      </c>
      <c r="F178" s="58" t="str">
        <f t="shared" si="12"/>
        <v>----</v>
      </c>
      <c r="G178" s="58" t="str">
        <f t="shared" si="13"/>
        <v>----</v>
      </c>
      <c r="H178" s="64" t="str">
        <f t="shared" si="10"/>
        <v>----</v>
      </c>
      <c r="I178" s="64"/>
    </row>
    <row r="179" spans="2:9" x14ac:dyDescent="0.25">
      <c r="B179" s="1" t="str">
        <f t="shared" si="14"/>
        <v>----</v>
      </c>
      <c r="C179" s="86"/>
      <c r="D179" s="86"/>
      <c r="E179" s="57" t="str">
        <f t="shared" si="11"/>
        <v>----</v>
      </c>
      <c r="F179" s="58" t="str">
        <f t="shared" si="12"/>
        <v>----</v>
      </c>
      <c r="G179" s="58" t="str">
        <f t="shared" si="13"/>
        <v>----</v>
      </c>
      <c r="H179" s="64" t="str">
        <f t="shared" si="10"/>
        <v>----</v>
      </c>
      <c r="I179" s="64"/>
    </row>
    <row r="180" spans="2:9" x14ac:dyDescent="0.25">
      <c r="B180" s="1" t="str">
        <f t="shared" si="14"/>
        <v>----</v>
      </c>
      <c r="C180" s="86"/>
      <c r="D180" s="86"/>
      <c r="E180" s="57" t="str">
        <f t="shared" si="11"/>
        <v>----</v>
      </c>
      <c r="F180" s="58" t="str">
        <f t="shared" si="12"/>
        <v>----</v>
      </c>
      <c r="G180" s="58" t="str">
        <f t="shared" si="13"/>
        <v>----</v>
      </c>
      <c r="H180" s="64" t="str">
        <f t="shared" si="10"/>
        <v>----</v>
      </c>
      <c r="I180" s="64"/>
    </row>
    <row r="181" spans="2:9" x14ac:dyDescent="0.25">
      <c r="B181" s="1" t="str">
        <f t="shared" si="14"/>
        <v>----</v>
      </c>
      <c r="C181" s="86"/>
      <c r="D181" s="86"/>
      <c r="E181" s="57" t="str">
        <f t="shared" si="11"/>
        <v>----</v>
      </c>
      <c r="F181" s="58" t="str">
        <f t="shared" si="12"/>
        <v>----</v>
      </c>
      <c r="G181" s="58" t="str">
        <f t="shared" si="13"/>
        <v>----</v>
      </c>
      <c r="H181" s="64" t="str">
        <f t="shared" si="10"/>
        <v>----</v>
      </c>
      <c r="I181" s="64"/>
    </row>
    <row r="182" spans="2:9" x14ac:dyDescent="0.25">
      <c r="B182" s="1" t="str">
        <f t="shared" si="14"/>
        <v>----</v>
      </c>
      <c r="C182" s="86"/>
      <c r="D182" s="86"/>
      <c r="E182" s="57" t="str">
        <f t="shared" si="11"/>
        <v>----</v>
      </c>
      <c r="F182" s="58" t="str">
        <f t="shared" si="12"/>
        <v>----</v>
      </c>
      <c r="G182" s="58" t="str">
        <f t="shared" si="13"/>
        <v>----</v>
      </c>
      <c r="H182" s="64" t="str">
        <f t="shared" si="10"/>
        <v>----</v>
      </c>
      <c r="I182" s="64"/>
    </row>
    <row r="183" spans="2:9" x14ac:dyDescent="0.25">
      <c r="B183" s="1" t="str">
        <f t="shared" si="14"/>
        <v>----</v>
      </c>
      <c r="C183" s="86"/>
      <c r="D183" s="86"/>
      <c r="E183" s="57" t="str">
        <f t="shared" si="11"/>
        <v>----</v>
      </c>
      <c r="F183" s="58" t="str">
        <f t="shared" si="12"/>
        <v>----</v>
      </c>
      <c r="G183" s="58" t="str">
        <f t="shared" si="13"/>
        <v>----</v>
      </c>
      <c r="H183" s="64" t="str">
        <f t="shared" si="10"/>
        <v>----</v>
      </c>
      <c r="I183" s="64"/>
    </row>
    <row r="184" spans="2:9" x14ac:dyDescent="0.25">
      <c r="B184" s="1" t="str">
        <f t="shared" si="14"/>
        <v>----</v>
      </c>
      <c r="C184" s="86"/>
      <c r="D184" s="86"/>
      <c r="E184" s="57" t="str">
        <f t="shared" si="11"/>
        <v>----</v>
      </c>
      <c r="F184" s="58" t="str">
        <f t="shared" si="12"/>
        <v>----</v>
      </c>
      <c r="G184" s="58" t="str">
        <f t="shared" si="13"/>
        <v>----</v>
      </c>
      <c r="H184" s="64" t="str">
        <f t="shared" si="10"/>
        <v>----</v>
      </c>
      <c r="I184" s="64"/>
    </row>
    <row r="185" spans="2:9" x14ac:dyDescent="0.25">
      <c r="B185" s="1" t="str">
        <f t="shared" si="14"/>
        <v>----</v>
      </c>
      <c r="C185" s="86"/>
      <c r="D185" s="86"/>
      <c r="E185" s="57" t="str">
        <f t="shared" si="11"/>
        <v>----</v>
      </c>
      <c r="F185" s="58" t="str">
        <f t="shared" si="12"/>
        <v>----</v>
      </c>
      <c r="G185" s="58" t="str">
        <f t="shared" si="13"/>
        <v>----</v>
      </c>
      <c r="H185" s="64" t="str">
        <f t="shared" si="10"/>
        <v>----</v>
      </c>
      <c r="I185" s="64"/>
    </row>
    <row r="186" spans="2:9" x14ac:dyDescent="0.25">
      <c r="B186" s="1" t="str">
        <f t="shared" si="14"/>
        <v>----</v>
      </c>
      <c r="C186" s="86"/>
      <c r="D186" s="86"/>
      <c r="E186" s="57" t="str">
        <f t="shared" si="11"/>
        <v>----</v>
      </c>
      <c r="F186" s="58" t="str">
        <f t="shared" si="12"/>
        <v>----</v>
      </c>
      <c r="G186" s="58" t="str">
        <f t="shared" si="13"/>
        <v>----</v>
      </c>
      <c r="H186" s="64" t="str">
        <f t="shared" si="10"/>
        <v>----</v>
      </c>
      <c r="I186" s="64"/>
    </row>
    <row r="187" spans="2:9" x14ac:dyDescent="0.25">
      <c r="B187" s="1" t="str">
        <f t="shared" si="14"/>
        <v>----</v>
      </c>
      <c r="C187" s="86"/>
      <c r="D187" s="86"/>
      <c r="E187" s="57" t="str">
        <f t="shared" si="11"/>
        <v>----</v>
      </c>
      <c r="F187" s="58" t="str">
        <f t="shared" si="12"/>
        <v>----</v>
      </c>
      <c r="G187" s="58" t="str">
        <f t="shared" si="13"/>
        <v>----</v>
      </c>
      <c r="H187" s="64" t="str">
        <f t="shared" si="10"/>
        <v>----</v>
      </c>
      <c r="I187" s="64"/>
    </row>
    <row r="188" spans="2:9" x14ac:dyDescent="0.25">
      <c r="B188" s="1" t="str">
        <f t="shared" si="14"/>
        <v>----</v>
      </c>
      <c r="C188" s="86"/>
      <c r="D188" s="86"/>
      <c r="E188" s="57" t="str">
        <f t="shared" si="11"/>
        <v>----</v>
      </c>
      <c r="F188" s="58" t="str">
        <f t="shared" si="12"/>
        <v>----</v>
      </c>
      <c r="G188" s="58" t="str">
        <f t="shared" si="13"/>
        <v>----</v>
      </c>
      <c r="H188" s="64" t="str">
        <f t="shared" si="10"/>
        <v>----</v>
      </c>
      <c r="I188" s="64"/>
    </row>
    <row r="189" spans="2:9" x14ac:dyDescent="0.25">
      <c r="B189" s="1" t="str">
        <f t="shared" si="14"/>
        <v>----</v>
      </c>
      <c r="C189" s="86"/>
      <c r="D189" s="86"/>
      <c r="E189" s="57" t="str">
        <f t="shared" si="11"/>
        <v>----</v>
      </c>
      <c r="F189" s="58" t="str">
        <f t="shared" si="12"/>
        <v>----</v>
      </c>
      <c r="G189" s="58" t="str">
        <f t="shared" si="13"/>
        <v>----</v>
      </c>
      <c r="H189" s="64" t="str">
        <f t="shared" si="10"/>
        <v>----</v>
      </c>
      <c r="I189" s="64"/>
    </row>
    <row r="190" spans="2:9" x14ac:dyDescent="0.25">
      <c r="B190" s="1" t="str">
        <f t="shared" si="14"/>
        <v>----</v>
      </c>
      <c r="C190" s="86"/>
      <c r="D190" s="86"/>
      <c r="E190" s="57" t="str">
        <f t="shared" si="11"/>
        <v>----</v>
      </c>
      <c r="F190" s="58" t="str">
        <f t="shared" si="12"/>
        <v>----</v>
      </c>
      <c r="G190" s="58" t="str">
        <f t="shared" si="13"/>
        <v>----</v>
      </c>
      <c r="H190" s="64" t="str">
        <f t="shared" si="10"/>
        <v>----</v>
      </c>
      <c r="I190" s="64"/>
    </row>
    <row r="191" spans="2:9" x14ac:dyDescent="0.25">
      <c r="B191" s="1" t="str">
        <f t="shared" si="14"/>
        <v>----</v>
      </c>
      <c r="C191" s="86"/>
      <c r="D191" s="86"/>
      <c r="E191" s="57" t="str">
        <f t="shared" si="11"/>
        <v>----</v>
      </c>
      <c r="F191" s="58" t="str">
        <f t="shared" si="12"/>
        <v>----</v>
      </c>
      <c r="G191" s="58" t="str">
        <f t="shared" si="13"/>
        <v>----</v>
      </c>
      <c r="H191" s="64" t="str">
        <f t="shared" si="10"/>
        <v>----</v>
      </c>
      <c r="I191" s="64"/>
    </row>
    <row r="192" spans="2:9" x14ac:dyDescent="0.25">
      <c r="B192" s="1" t="str">
        <f t="shared" si="14"/>
        <v>----</v>
      </c>
      <c r="C192" s="86"/>
      <c r="D192" s="86"/>
      <c r="E192" s="57" t="str">
        <f t="shared" si="11"/>
        <v>----</v>
      </c>
      <c r="F192" s="58" t="str">
        <f t="shared" si="12"/>
        <v>----</v>
      </c>
      <c r="G192" s="58" t="str">
        <f t="shared" si="13"/>
        <v>----</v>
      </c>
      <c r="H192" s="64" t="str">
        <f t="shared" si="10"/>
        <v>----</v>
      </c>
      <c r="I192" s="64"/>
    </row>
    <row r="193" spans="2:9" x14ac:dyDescent="0.25">
      <c r="B193" s="1" t="str">
        <f t="shared" si="14"/>
        <v>----</v>
      </c>
      <c r="C193" s="86"/>
      <c r="D193" s="86"/>
      <c r="E193" s="57" t="str">
        <f t="shared" si="11"/>
        <v>----</v>
      </c>
      <c r="F193" s="58" t="str">
        <f t="shared" si="12"/>
        <v>----</v>
      </c>
      <c r="G193" s="58" t="str">
        <f t="shared" si="13"/>
        <v>----</v>
      </c>
      <c r="H193" s="64" t="str">
        <f t="shared" si="10"/>
        <v>----</v>
      </c>
      <c r="I193" s="64"/>
    </row>
    <row r="194" spans="2:9" x14ac:dyDescent="0.25">
      <c r="B194" s="1" t="str">
        <f t="shared" si="14"/>
        <v>----</v>
      </c>
      <c r="C194" s="86"/>
      <c r="D194" s="86"/>
      <c r="E194" s="57" t="str">
        <f t="shared" si="11"/>
        <v>----</v>
      </c>
      <c r="F194" s="58" t="str">
        <f t="shared" si="12"/>
        <v>----</v>
      </c>
      <c r="G194" s="58" t="str">
        <f t="shared" si="13"/>
        <v>----</v>
      </c>
      <c r="H194" s="64" t="str">
        <f t="shared" si="10"/>
        <v>----</v>
      </c>
      <c r="I194" s="64"/>
    </row>
    <row r="195" spans="2:9" x14ac:dyDescent="0.25">
      <c r="B195" s="1" t="str">
        <f t="shared" si="14"/>
        <v>----</v>
      </c>
      <c r="C195" s="86"/>
      <c r="D195" s="86"/>
      <c r="E195" s="57" t="str">
        <f t="shared" si="11"/>
        <v>----</v>
      </c>
      <c r="F195" s="58" t="str">
        <f t="shared" si="12"/>
        <v>----</v>
      </c>
      <c r="G195" s="58" t="str">
        <f t="shared" si="13"/>
        <v>----</v>
      </c>
      <c r="H195" s="64" t="str">
        <f t="shared" si="10"/>
        <v>----</v>
      </c>
      <c r="I195" s="64"/>
    </row>
    <row r="196" spans="2:9" x14ac:dyDescent="0.25">
      <c r="B196" s="1" t="str">
        <f t="shared" si="14"/>
        <v>----</v>
      </c>
      <c r="C196" s="86"/>
      <c r="D196" s="86"/>
      <c r="E196" s="57" t="str">
        <f t="shared" si="11"/>
        <v>----</v>
      </c>
      <c r="F196" s="58" t="str">
        <f t="shared" si="12"/>
        <v>----</v>
      </c>
      <c r="G196" s="58" t="str">
        <f t="shared" si="13"/>
        <v>----</v>
      </c>
      <c r="H196" s="64" t="str">
        <f t="shared" si="10"/>
        <v>----</v>
      </c>
      <c r="I196" s="64"/>
    </row>
    <row r="197" spans="2:9" x14ac:dyDescent="0.25">
      <c r="B197" s="1" t="str">
        <f t="shared" si="14"/>
        <v>----</v>
      </c>
      <c r="C197" s="86"/>
      <c r="D197" s="86"/>
      <c r="E197" s="57" t="str">
        <f t="shared" si="11"/>
        <v>----</v>
      </c>
      <c r="F197" s="58" t="str">
        <f t="shared" si="12"/>
        <v>----</v>
      </c>
      <c r="G197" s="58" t="str">
        <f t="shared" si="13"/>
        <v>----</v>
      </c>
      <c r="H197" s="64" t="str">
        <f t="shared" si="10"/>
        <v>----</v>
      </c>
      <c r="I197" s="64"/>
    </row>
    <row r="198" spans="2:9" x14ac:dyDescent="0.25">
      <c r="B198" s="1" t="str">
        <f t="shared" si="14"/>
        <v>----</v>
      </c>
      <c r="C198" s="86"/>
      <c r="D198" s="86"/>
      <c r="E198" s="57" t="str">
        <f t="shared" si="11"/>
        <v>----</v>
      </c>
      <c r="F198" s="58" t="str">
        <f t="shared" si="12"/>
        <v>----</v>
      </c>
      <c r="G198" s="58" t="str">
        <f t="shared" si="13"/>
        <v>----</v>
      </c>
      <c r="H198" s="64" t="str">
        <f t="shared" si="10"/>
        <v>----</v>
      </c>
      <c r="I198" s="64"/>
    </row>
    <row r="199" spans="2:9" x14ac:dyDescent="0.25">
      <c r="B199" s="1" t="str">
        <f t="shared" si="14"/>
        <v>----</v>
      </c>
      <c r="C199" s="86"/>
      <c r="D199" s="86"/>
      <c r="E199" s="57" t="str">
        <f t="shared" si="11"/>
        <v>----</v>
      </c>
      <c r="F199" s="58" t="str">
        <f t="shared" si="12"/>
        <v>----</v>
      </c>
      <c r="G199" s="58" t="str">
        <f t="shared" si="13"/>
        <v>----</v>
      </c>
      <c r="H199" s="64" t="str">
        <f t="shared" si="10"/>
        <v>----</v>
      </c>
      <c r="I199" s="64"/>
    </row>
    <row r="200" spans="2:9" x14ac:dyDescent="0.25">
      <c r="B200" s="1" t="str">
        <f t="shared" si="14"/>
        <v>----</v>
      </c>
      <c r="C200" s="86"/>
      <c r="D200" s="86"/>
      <c r="E200" s="57" t="str">
        <f t="shared" si="11"/>
        <v>----</v>
      </c>
      <c r="F200" s="58" t="str">
        <f t="shared" si="12"/>
        <v>----</v>
      </c>
      <c r="G200" s="58" t="str">
        <f t="shared" si="13"/>
        <v>----</v>
      </c>
      <c r="H200" s="64" t="str">
        <f t="shared" si="10"/>
        <v>----</v>
      </c>
      <c r="I200" s="64"/>
    </row>
    <row r="201" spans="2:9" x14ac:dyDescent="0.25">
      <c r="B201" s="1" t="str">
        <f t="shared" si="14"/>
        <v>----</v>
      </c>
      <c r="C201" s="86"/>
      <c r="D201" s="86"/>
      <c r="E201" s="57" t="str">
        <f t="shared" si="11"/>
        <v>----</v>
      </c>
      <c r="F201" s="58" t="str">
        <f t="shared" si="12"/>
        <v>----</v>
      </c>
      <c r="G201" s="58" t="str">
        <f t="shared" si="13"/>
        <v>----</v>
      </c>
      <c r="H201" s="64" t="str">
        <f t="shared" si="10"/>
        <v>----</v>
      </c>
      <c r="I201" s="64"/>
    </row>
    <row r="202" spans="2:9" x14ac:dyDescent="0.25">
      <c r="B202" s="1" t="str">
        <f t="shared" si="14"/>
        <v>----</v>
      </c>
      <c r="C202" s="86"/>
      <c r="D202" s="86"/>
      <c r="E202" s="57" t="str">
        <f t="shared" si="11"/>
        <v>----</v>
      </c>
      <c r="F202" s="58" t="str">
        <f t="shared" si="12"/>
        <v>----</v>
      </c>
      <c r="G202" s="58" t="str">
        <f t="shared" si="13"/>
        <v>----</v>
      </c>
      <c r="H202" s="64" t="str">
        <f t="shared" si="10"/>
        <v>----</v>
      </c>
      <c r="I202" s="64"/>
    </row>
    <row r="203" spans="2:9" x14ac:dyDescent="0.25">
      <c r="B203" s="1" t="str">
        <f t="shared" si="14"/>
        <v>----</v>
      </c>
      <c r="C203" s="86"/>
      <c r="D203" s="86"/>
      <c r="E203" s="57" t="str">
        <f t="shared" si="11"/>
        <v>----</v>
      </c>
      <c r="F203" s="58" t="str">
        <f t="shared" si="12"/>
        <v>----</v>
      </c>
      <c r="G203" s="58" t="str">
        <f t="shared" si="13"/>
        <v>----</v>
      </c>
      <c r="H203" s="64" t="str">
        <f t="shared" si="10"/>
        <v>----</v>
      </c>
      <c r="I203" s="64"/>
    </row>
    <row r="204" spans="2:9" x14ac:dyDescent="0.25">
      <c r="B204" s="1" t="str">
        <f t="shared" si="14"/>
        <v>----</v>
      </c>
      <c r="C204" s="86"/>
      <c r="D204" s="86"/>
      <c r="E204" s="57" t="str">
        <f t="shared" si="11"/>
        <v>----</v>
      </c>
      <c r="F204" s="58" t="str">
        <f t="shared" si="12"/>
        <v>----</v>
      </c>
      <c r="G204" s="58" t="str">
        <f t="shared" si="13"/>
        <v>----</v>
      </c>
      <c r="H204" s="64" t="str">
        <f t="shared" si="10"/>
        <v>----</v>
      </c>
      <c r="I204" s="64"/>
    </row>
    <row r="205" spans="2:9" x14ac:dyDescent="0.25">
      <c r="B205" s="1" t="str">
        <f t="shared" si="14"/>
        <v>----</v>
      </c>
      <c r="C205" s="86"/>
      <c r="D205" s="86"/>
      <c r="E205" s="57" t="str">
        <f t="shared" si="11"/>
        <v>----</v>
      </c>
      <c r="F205" s="58" t="str">
        <f t="shared" si="12"/>
        <v>----</v>
      </c>
      <c r="G205" s="58" t="str">
        <f t="shared" si="13"/>
        <v>----</v>
      </c>
      <c r="H205" s="64" t="str">
        <f t="shared" si="10"/>
        <v>----</v>
      </c>
      <c r="I205" s="64"/>
    </row>
    <row r="206" spans="2:9" x14ac:dyDescent="0.25">
      <c r="B206" s="1" t="str">
        <f t="shared" si="14"/>
        <v>----</v>
      </c>
      <c r="C206" s="86"/>
      <c r="D206" s="86"/>
      <c r="E206" s="57" t="str">
        <f t="shared" si="11"/>
        <v>----</v>
      </c>
      <c r="F206" s="58" t="str">
        <f t="shared" si="12"/>
        <v>----</v>
      </c>
      <c r="G206" s="58" t="str">
        <f t="shared" si="13"/>
        <v>----</v>
      </c>
      <c r="H206" s="64" t="str">
        <f t="shared" si="10"/>
        <v>----</v>
      </c>
      <c r="I206" s="64"/>
    </row>
    <row r="207" spans="2:9" x14ac:dyDescent="0.25">
      <c r="B207" s="1" t="str">
        <f t="shared" si="14"/>
        <v>----</v>
      </c>
      <c r="C207" s="86"/>
      <c r="D207" s="86"/>
      <c r="E207" s="57" t="str">
        <f t="shared" si="11"/>
        <v>----</v>
      </c>
      <c r="F207" s="58" t="str">
        <f t="shared" si="12"/>
        <v>----</v>
      </c>
      <c r="G207" s="58" t="str">
        <f t="shared" si="13"/>
        <v>----</v>
      </c>
      <c r="H207" s="64" t="str">
        <f t="shared" si="10"/>
        <v>----</v>
      </c>
      <c r="I207" s="64"/>
    </row>
    <row r="208" spans="2:9" x14ac:dyDescent="0.25">
      <c r="B208" s="1" t="str">
        <f t="shared" si="14"/>
        <v>----</v>
      </c>
      <c r="C208" s="86"/>
      <c r="D208" s="86"/>
      <c r="E208" s="57" t="str">
        <f t="shared" si="11"/>
        <v>----</v>
      </c>
      <c r="F208" s="58" t="str">
        <f t="shared" si="12"/>
        <v>----</v>
      </c>
      <c r="G208" s="58" t="str">
        <f t="shared" si="13"/>
        <v>----</v>
      </c>
      <c r="H208" s="64" t="str">
        <f t="shared" si="10"/>
        <v>----</v>
      </c>
      <c r="I208" s="64"/>
    </row>
    <row r="209" spans="1:9" x14ac:dyDescent="0.25">
      <c r="B209" s="1" t="str">
        <f t="shared" si="14"/>
        <v>----</v>
      </c>
      <c r="C209" s="86"/>
      <c r="D209" s="86"/>
      <c r="E209" s="57" t="str">
        <f t="shared" si="11"/>
        <v>----</v>
      </c>
      <c r="F209" s="58" t="str">
        <f t="shared" si="12"/>
        <v>----</v>
      </c>
      <c r="G209" s="58" t="str">
        <f t="shared" si="13"/>
        <v>----</v>
      </c>
      <c r="H209" s="64" t="str">
        <f t="shared" si="10"/>
        <v>----</v>
      </c>
      <c r="I209" s="64"/>
    </row>
    <row r="210" spans="1:9" x14ac:dyDescent="0.25">
      <c r="B210" s="1" t="str">
        <f t="shared" si="14"/>
        <v>----</v>
      </c>
      <c r="C210" s="86"/>
      <c r="D210" s="86"/>
      <c r="E210" s="57" t="str">
        <f t="shared" si="11"/>
        <v>----</v>
      </c>
      <c r="F210" s="58" t="str">
        <f t="shared" si="12"/>
        <v>----</v>
      </c>
      <c r="G210" s="58" t="str">
        <f t="shared" si="13"/>
        <v>----</v>
      </c>
      <c r="H210" s="64" t="str">
        <f t="shared" si="10"/>
        <v>----</v>
      </c>
      <c r="I210" s="64"/>
    </row>
    <row r="211" spans="1:9" x14ac:dyDescent="0.25">
      <c r="B211" s="1" t="str">
        <f t="shared" si="14"/>
        <v>----</v>
      </c>
      <c r="C211" s="86"/>
      <c r="D211" s="86"/>
      <c r="E211" s="57" t="str">
        <f t="shared" si="11"/>
        <v>----</v>
      </c>
      <c r="F211" s="58" t="str">
        <f t="shared" si="12"/>
        <v>----</v>
      </c>
      <c r="G211" s="58" t="str">
        <f t="shared" si="13"/>
        <v>----</v>
      </c>
      <c r="H211" s="64" t="str">
        <f t="shared" si="10"/>
        <v>----</v>
      </c>
      <c r="I211" s="64"/>
    </row>
    <row r="212" spans="1:9" x14ac:dyDescent="0.25">
      <c r="B212" s="1" t="str">
        <f t="shared" si="14"/>
        <v>----</v>
      </c>
      <c r="C212" s="86"/>
      <c r="D212" s="86"/>
      <c r="E212" s="57" t="str">
        <f t="shared" si="11"/>
        <v>----</v>
      </c>
      <c r="F212" s="58" t="str">
        <f t="shared" si="12"/>
        <v>----</v>
      </c>
      <c r="G212" s="58" t="str">
        <f t="shared" si="13"/>
        <v>----</v>
      </c>
      <c r="H212" s="64" t="str">
        <f t="shared" ref="H212:H219" si="15">IF(B212&lt;&gt;"----",D212-G212,"----")</f>
        <v>----</v>
      </c>
      <c r="I212" s="64"/>
    </row>
    <row r="213" spans="1:9" x14ac:dyDescent="0.25">
      <c r="B213" s="1" t="str">
        <f t="shared" si="14"/>
        <v>----</v>
      </c>
      <c r="C213" s="86"/>
      <c r="D213" s="86"/>
      <c r="E213" s="57" t="str">
        <f t="shared" ref="E213:E219" si="16">IF(B213&lt;&gt;"----",C213^2,"----")</f>
        <v>----</v>
      </c>
      <c r="F213" s="58" t="str">
        <f t="shared" ref="F213:F219" si="17">IF(B213&lt;&gt;"----",C213*D213,"----")</f>
        <v>----</v>
      </c>
      <c r="G213" s="58" t="str">
        <f t="shared" ref="G213:G219" si="18">IF(B213&lt;&gt;"----",$D$223+$D$224*C213,"----")</f>
        <v>----</v>
      </c>
      <c r="H213" s="64" t="str">
        <f t="shared" si="15"/>
        <v>----</v>
      </c>
      <c r="I213" s="64"/>
    </row>
    <row r="214" spans="1:9" x14ac:dyDescent="0.25">
      <c r="B214" s="1" t="str">
        <f t="shared" ref="B214:B219" si="19">IF(C214&lt;&gt;0,B213+1,"----")</f>
        <v>----</v>
      </c>
      <c r="C214" s="86"/>
      <c r="D214" s="86"/>
      <c r="E214" s="57" t="str">
        <f t="shared" si="16"/>
        <v>----</v>
      </c>
      <c r="F214" s="58" t="str">
        <f t="shared" si="17"/>
        <v>----</v>
      </c>
      <c r="G214" s="58" t="str">
        <f t="shared" si="18"/>
        <v>----</v>
      </c>
      <c r="H214" s="64" t="str">
        <f t="shared" si="15"/>
        <v>----</v>
      </c>
      <c r="I214" s="64"/>
    </row>
    <row r="215" spans="1:9" x14ac:dyDescent="0.25">
      <c r="B215" s="1" t="str">
        <f t="shared" si="19"/>
        <v>----</v>
      </c>
      <c r="C215" s="86"/>
      <c r="D215" s="86"/>
      <c r="E215" s="57" t="str">
        <f t="shared" si="16"/>
        <v>----</v>
      </c>
      <c r="F215" s="58" t="str">
        <f t="shared" si="17"/>
        <v>----</v>
      </c>
      <c r="G215" s="58" t="str">
        <f t="shared" si="18"/>
        <v>----</v>
      </c>
      <c r="H215" s="64" t="str">
        <f t="shared" si="15"/>
        <v>----</v>
      </c>
      <c r="I215" s="64"/>
    </row>
    <row r="216" spans="1:9" x14ac:dyDescent="0.25">
      <c r="B216" s="1" t="str">
        <f t="shared" si="19"/>
        <v>----</v>
      </c>
      <c r="C216" s="86"/>
      <c r="D216" s="86"/>
      <c r="E216" s="57" t="str">
        <f t="shared" si="16"/>
        <v>----</v>
      </c>
      <c r="F216" s="58" t="str">
        <f t="shared" si="17"/>
        <v>----</v>
      </c>
      <c r="G216" s="58" t="str">
        <f t="shared" si="18"/>
        <v>----</v>
      </c>
      <c r="H216" s="64" t="str">
        <f t="shared" si="15"/>
        <v>----</v>
      </c>
      <c r="I216" s="64"/>
    </row>
    <row r="217" spans="1:9" x14ac:dyDescent="0.25">
      <c r="B217" s="1" t="str">
        <f t="shared" si="19"/>
        <v>----</v>
      </c>
      <c r="C217" s="86"/>
      <c r="D217" s="86"/>
      <c r="E217" s="57" t="str">
        <f t="shared" si="16"/>
        <v>----</v>
      </c>
      <c r="F217" s="58" t="str">
        <f t="shared" si="17"/>
        <v>----</v>
      </c>
      <c r="G217" s="58" t="str">
        <f t="shared" si="18"/>
        <v>----</v>
      </c>
      <c r="H217" s="64" t="str">
        <f t="shared" si="15"/>
        <v>----</v>
      </c>
      <c r="I217" s="64"/>
    </row>
    <row r="218" spans="1:9" x14ac:dyDescent="0.25">
      <c r="B218" s="1" t="str">
        <f t="shared" si="19"/>
        <v>----</v>
      </c>
      <c r="C218" s="86"/>
      <c r="D218" s="86"/>
      <c r="E218" s="57" t="str">
        <f t="shared" si="16"/>
        <v>----</v>
      </c>
      <c r="F218" s="58" t="str">
        <f t="shared" si="17"/>
        <v>----</v>
      </c>
      <c r="G218" s="58" t="str">
        <f t="shared" si="18"/>
        <v>----</v>
      </c>
      <c r="H218" s="64" t="str">
        <f t="shared" si="15"/>
        <v>----</v>
      </c>
      <c r="I218" s="64"/>
    </row>
    <row r="219" spans="1:9" x14ac:dyDescent="0.25">
      <c r="B219" s="1" t="str">
        <f t="shared" si="19"/>
        <v>----</v>
      </c>
      <c r="C219" s="86"/>
      <c r="D219" s="86"/>
      <c r="E219" s="57" t="str">
        <f t="shared" si="16"/>
        <v>----</v>
      </c>
      <c r="F219" s="58" t="str">
        <f t="shared" si="17"/>
        <v>----</v>
      </c>
      <c r="G219" s="58" t="str">
        <f t="shared" si="18"/>
        <v>----</v>
      </c>
      <c r="H219" s="64" t="str">
        <f t="shared" si="15"/>
        <v>----</v>
      </c>
      <c r="I219" s="64"/>
    </row>
    <row r="220" spans="1:9" x14ac:dyDescent="0.25">
      <c r="B220" s="1" t="s">
        <v>54</v>
      </c>
      <c r="C220" s="52">
        <f>SUM(C20:C219)</f>
        <v>0</v>
      </c>
      <c r="D220" s="52">
        <f>SUM(D20:D219)</f>
        <v>0</v>
      </c>
      <c r="E220" s="52">
        <f t="shared" ref="E220:F220" si="20">SUM(E20:E219)</f>
        <v>0</v>
      </c>
      <c r="F220" s="52">
        <f t="shared" si="20"/>
        <v>0</v>
      </c>
      <c r="G220" s="64" t="s">
        <v>65</v>
      </c>
      <c r="H220" s="28" t="e">
        <f>STDEV(H20:H219)</f>
        <v>#DIV/0!</v>
      </c>
    </row>
    <row r="221" spans="1:9" x14ac:dyDescent="0.25">
      <c r="A221" t="s">
        <v>60</v>
      </c>
      <c r="B221" s="1">
        <f>MAX(B20:B219)</f>
        <v>1</v>
      </c>
      <c r="C221" s="60" t="s">
        <v>61</v>
      </c>
      <c r="D221" s="60" t="s">
        <v>15</v>
      </c>
      <c r="E221" s="77" t="s">
        <v>55</v>
      </c>
      <c r="F221" s="77" t="s">
        <v>56</v>
      </c>
    </row>
    <row r="222" spans="1:9" x14ac:dyDescent="0.25">
      <c r="D222" t="s">
        <v>57</v>
      </c>
    </row>
    <row r="223" spans="1:9" x14ac:dyDescent="0.25">
      <c r="C223" s="1" t="s">
        <v>58</v>
      </c>
      <c r="D223" s="65" t="e">
        <f>(D220*E220-C220*F220)/(B221*E220-C220^2)</f>
        <v>#DIV/0!</v>
      </c>
    </row>
    <row r="224" spans="1:9" x14ac:dyDescent="0.25">
      <c r="C224" s="1" t="s">
        <v>59</v>
      </c>
      <c r="D224" s="66" t="e">
        <f>(B221*F220-C220*D220)/(B221*E220-C220^2)</f>
        <v>#DIV/0!</v>
      </c>
    </row>
  </sheetData>
  <sheetProtection algorithmName="SHA-512" hashValue="Vd0dMp5TDCqdwWER/ytL7WB5oglii5Y2zUHG4oBIoNxY4X94qOvKnEQNnXh/RSMCkPb7sqUgUxeuG2XsGl5Cvw==" saltValue="v6ISr5rRdbTcu4ft06WgqQ==" spinCount="100000" sheet="1" objects="1" scenarios="1"/>
  <mergeCells count="4">
    <mergeCell ref="B2:T8"/>
    <mergeCell ref="B11:T16"/>
    <mergeCell ref="C18:D18"/>
    <mergeCell ref="G18:H1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24"/>
  <sheetViews>
    <sheetView workbookViewId="0">
      <selection activeCell="C20" sqref="C20"/>
    </sheetView>
  </sheetViews>
  <sheetFormatPr defaultRowHeight="15" x14ac:dyDescent="0.25"/>
  <cols>
    <col min="1" max="1" width="4.28515625" customWidth="1"/>
    <col min="2" max="2" width="6.5703125" customWidth="1"/>
    <col min="3" max="3" width="15.28515625" customWidth="1"/>
    <col min="4" max="4" width="15" customWidth="1"/>
    <col min="5" max="5" width="13.140625" style="3" customWidth="1"/>
    <col min="6" max="6" width="13.5703125" style="3" customWidth="1"/>
    <col min="7" max="8" width="12.7109375" style="3" customWidth="1"/>
    <col min="9" max="9" width="12.7109375" customWidth="1"/>
    <col min="14" max="14" width="9.5703125" bestFit="1" customWidth="1"/>
  </cols>
  <sheetData>
    <row r="2" spans="2:20" ht="15" customHeight="1" x14ac:dyDescent="0.25">
      <c r="B2" s="128" t="s">
        <v>125</v>
      </c>
      <c r="C2" s="128"/>
      <c r="D2" s="128"/>
      <c r="E2" s="128"/>
      <c r="F2" s="128"/>
      <c r="G2" s="128"/>
      <c r="H2" s="128"/>
      <c r="I2" s="128"/>
      <c r="J2" s="128"/>
      <c r="K2" s="128"/>
      <c r="L2" s="128"/>
      <c r="M2" s="128"/>
      <c r="N2" s="128"/>
      <c r="O2" s="128"/>
      <c r="P2" s="128"/>
      <c r="Q2" s="128"/>
      <c r="R2" s="128"/>
      <c r="S2" s="128"/>
      <c r="T2" s="128"/>
    </row>
    <row r="3" spans="2:20" x14ac:dyDescent="0.25">
      <c r="B3" s="128"/>
      <c r="C3" s="128"/>
      <c r="D3" s="128"/>
      <c r="E3" s="128"/>
      <c r="F3" s="128"/>
      <c r="G3" s="128"/>
      <c r="H3" s="128"/>
      <c r="I3" s="128"/>
      <c r="J3" s="128"/>
      <c r="K3" s="128"/>
      <c r="L3" s="128"/>
      <c r="M3" s="128"/>
      <c r="N3" s="128"/>
      <c r="O3" s="128"/>
      <c r="P3" s="128"/>
      <c r="Q3" s="128"/>
      <c r="R3" s="128"/>
      <c r="S3" s="128"/>
      <c r="T3" s="128"/>
    </row>
    <row r="4" spans="2:20" x14ac:dyDescent="0.25">
      <c r="B4" s="128"/>
      <c r="C4" s="128"/>
      <c r="D4" s="128"/>
      <c r="E4" s="128"/>
      <c r="F4" s="128"/>
      <c r="G4" s="128"/>
      <c r="H4" s="128"/>
      <c r="I4" s="128"/>
      <c r="J4" s="128"/>
      <c r="K4" s="128"/>
      <c r="L4" s="128"/>
      <c r="M4" s="128"/>
      <c r="N4" s="128"/>
      <c r="O4" s="128"/>
      <c r="P4" s="128"/>
      <c r="Q4" s="128"/>
      <c r="R4" s="128"/>
      <c r="S4" s="128"/>
      <c r="T4" s="128"/>
    </row>
    <row r="5" spans="2:20" x14ac:dyDescent="0.25">
      <c r="B5" s="128"/>
      <c r="C5" s="128"/>
      <c r="D5" s="128"/>
      <c r="E5" s="128"/>
      <c r="F5" s="128"/>
      <c r="G5" s="128"/>
      <c r="H5" s="128"/>
      <c r="I5" s="128"/>
      <c r="J5" s="128"/>
      <c r="K5" s="128"/>
      <c r="L5" s="128"/>
      <c r="M5" s="128"/>
      <c r="N5" s="128"/>
      <c r="O5" s="128"/>
      <c r="P5" s="128"/>
      <c r="Q5" s="128"/>
      <c r="R5" s="128"/>
      <c r="S5" s="128"/>
      <c r="T5" s="128"/>
    </row>
    <row r="6" spans="2:20" x14ac:dyDescent="0.25">
      <c r="B6" s="128"/>
      <c r="C6" s="128"/>
      <c r="D6" s="128"/>
      <c r="E6" s="128"/>
      <c r="F6" s="128"/>
      <c r="G6" s="128"/>
      <c r="H6" s="128"/>
      <c r="I6" s="128"/>
      <c r="J6" s="128"/>
      <c r="K6" s="128"/>
      <c r="L6" s="128"/>
      <c r="M6" s="128"/>
      <c r="N6" s="128"/>
      <c r="O6" s="128"/>
      <c r="P6" s="128"/>
      <c r="Q6" s="128"/>
      <c r="R6" s="128"/>
      <c r="S6" s="128"/>
      <c r="T6" s="128"/>
    </row>
    <row r="7" spans="2:20" x14ac:dyDescent="0.25">
      <c r="B7" s="128"/>
      <c r="C7" s="128"/>
      <c r="D7" s="128"/>
      <c r="E7" s="128"/>
      <c r="F7" s="128"/>
      <c r="G7" s="128"/>
      <c r="H7" s="128"/>
      <c r="I7" s="128"/>
      <c r="J7" s="128"/>
      <c r="K7" s="128"/>
      <c r="L7" s="128"/>
      <c r="M7" s="128"/>
      <c r="N7" s="128"/>
      <c r="O7" s="128"/>
      <c r="P7" s="128"/>
      <c r="Q7" s="128"/>
      <c r="R7" s="128"/>
      <c r="S7" s="128"/>
      <c r="T7" s="128"/>
    </row>
    <row r="8" spans="2:20" x14ac:dyDescent="0.25">
      <c r="B8" s="128"/>
      <c r="C8" s="128"/>
      <c r="D8" s="128"/>
      <c r="E8" s="128"/>
      <c r="F8" s="128"/>
      <c r="G8" s="128"/>
      <c r="H8" s="128"/>
      <c r="I8" s="128"/>
      <c r="J8" s="128"/>
      <c r="K8" s="128"/>
      <c r="L8" s="128"/>
      <c r="M8" s="128"/>
      <c r="N8" s="128"/>
      <c r="O8" s="128"/>
      <c r="P8" s="128"/>
      <c r="Q8" s="128"/>
      <c r="R8" s="128"/>
      <c r="S8" s="128"/>
      <c r="T8" s="128"/>
    </row>
    <row r="9" spans="2:20" x14ac:dyDescent="0.25">
      <c r="B9" s="8"/>
      <c r="C9" s="8"/>
      <c r="D9" s="8"/>
      <c r="E9" s="8"/>
      <c r="F9" s="8"/>
      <c r="G9" s="8"/>
      <c r="H9" s="8"/>
      <c r="I9" s="8"/>
      <c r="J9" s="8"/>
      <c r="K9" s="8"/>
      <c r="L9" s="8"/>
      <c r="M9" s="8"/>
      <c r="N9" s="8"/>
      <c r="O9" s="8"/>
      <c r="P9" s="8"/>
      <c r="Q9" s="8"/>
      <c r="R9" s="8"/>
      <c r="S9" s="8"/>
      <c r="T9" s="8"/>
    </row>
    <row r="11" spans="2:20" x14ac:dyDescent="0.25">
      <c r="B11" s="153"/>
      <c r="C11" s="153"/>
      <c r="D11" s="153"/>
      <c r="E11" s="153"/>
      <c r="F11" s="153"/>
      <c r="G11" s="153"/>
      <c r="H11" s="153"/>
      <c r="I11" s="153"/>
      <c r="J11" s="153"/>
      <c r="K11" s="153"/>
      <c r="L11" s="153"/>
      <c r="M11" s="153"/>
      <c r="N11" s="153"/>
      <c r="O11" s="153"/>
      <c r="P11" s="153"/>
      <c r="Q11" s="153"/>
      <c r="R11" s="153"/>
      <c r="S11" s="153"/>
      <c r="T11" s="153"/>
    </row>
    <row r="12" spans="2:20" x14ac:dyDescent="0.25">
      <c r="B12" s="153"/>
      <c r="C12" s="153"/>
      <c r="D12" s="153"/>
      <c r="E12" s="153"/>
      <c r="F12" s="153"/>
      <c r="G12" s="153"/>
      <c r="H12" s="153"/>
      <c r="I12" s="153"/>
      <c r="J12" s="153"/>
      <c r="K12" s="153"/>
      <c r="L12" s="153"/>
      <c r="M12" s="153"/>
      <c r="N12" s="153"/>
      <c r="O12" s="153"/>
      <c r="P12" s="153"/>
      <c r="Q12" s="153"/>
      <c r="R12" s="153"/>
      <c r="S12" s="153"/>
      <c r="T12" s="153"/>
    </row>
    <row r="13" spans="2:20" x14ac:dyDescent="0.25">
      <c r="B13" s="153"/>
      <c r="C13" s="153"/>
      <c r="D13" s="153"/>
      <c r="E13" s="153"/>
      <c r="F13" s="153"/>
      <c r="G13" s="153"/>
      <c r="H13" s="153"/>
      <c r="I13" s="153"/>
      <c r="J13" s="153"/>
      <c r="K13" s="153"/>
      <c r="L13" s="153"/>
      <c r="M13" s="153"/>
      <c r="N13" s="153"/>
      <c r="O13" s="153"/>
      <c r="P13" s="153"/>
      <c r="Q13" s="153"/>
      <c r="R13" s="153"/>
      <c r="S13" s="153"/>
      <c r="T13" s="153"/>
    </row>
    <row r="14" spans="2:20" x14ac:dyDescent="0.25">
      <c r="B14" s="153"/>
      <c r="C14" s="153"/>
      <c r="D14" s="153"/>
      <c r="E14" s="153"/>
      <c r="F14" s="153"/>
      <c r="G14" s="153"/>
      <c r="H14" s="153"/>
      <c r="I14" s="153"/>
      <c r="J14" s="153"/>
      <c r="K14" s="153"/>
      <c r="L14" s="153"/>
      <c r="M14" s="153"/>
      <c r="N14" s="153"/>
      <c r="O14" s="153"/>
      <c r="P14" s="153"/>
      <c r="Q14" s="153"/>
      <c r="R14" s="153"/>
      <c r="S14" s="153"/>
      <c r="T14" s="153"/>
    </row>
    <row r="15" spans="2:20" x14ac:dyDescent="0.25">
      <c r="B15" s="153"/>
      <c r="C15" s="153"/>
      <c r="D15" s="153"/>
      <c r="E15" s="153"/>
      <c r="F15" s="153"/>
      <c r="G15" s="153"/>
      <c r="H15" s="153"/>
      <c r="I15" s="153"/>
      <c r="J15" s="153"/>
      <c r="K15" s="153"/>
      <c r="L15" s="153"/>
      <c r="M15" s="153"/>
      <c r="N15" s="153"/>
      <c r="O15" s="153"/>
      <c r="P15" s="153"/>
      <c r="Q15" s="153"/>
      <c r="R15" s="153"/>
      <c r="S15" s="153"/>
      <c r="T15" s="153"/>
    </row>
    <row r="16" spans="2:20" x14ac:dyDescent="0.25">
      <c r="B16" s="153"/>
      <c r="C16" s="153"/>
      <c r="D16" s="153"/>
      <c r="E16" s="153"/>
      <c r="F16" s="153"/>
      <c r="G16" s="153"/>
      <c r="H16" s="153"/>
      <c r="I16" s="153"/>
      <c r="J16" s="153"/>
      <c r="K16" s="153"/>
      <c r="L16" s="153"/>
      <c r="M16" s="153"/>
      <c r="N16" s="153"/>
      <c r="O16" s="153"/>
      <c r="P16" s="153"/>
      <c r="Q16" s="153"/>
      <c r="R16" s="153"/>
      <c r="S16" s="153"/>
      <c r="T16" s="153"/>
    </row>
    <row r="18" spans="2:14" x14ac:dyDescent="0.25">
      <c r="C18" s="139" t="s">
        <v>52</v>
      </c>
      <c r="D18" s="139"/>
      <c r="E18" s="54"/>
      <c r="F18" s="54"/>
      <c r="G18" s="154" t="s">
        <v>63</v>
      </c>
      <c r="H18" s="154"/>
      <c r="I18" s="18"/>
    </row>
    <row r="19" spans="2:14" ht="18" x14ac:dyDescent="0.35">
      <c r="B19" t="s">
        <v>53</v>
      </c>
      <c r="C19" s="26" t="s">
        <v>50</v>
      </c>
      <c r="D19" s="26" t="s">
        <v>51</v>
      </c>
      <c r="E19" s="54" t="s">
        <v>55</v>
      </c>
      <c r="F19" s="54" t="s">
        <v>56</v>
      </c>
      <c r="G19" s="54" t="s">
        <v>51</v>
      </c>
      <c r="H19" s="54" t="s">
        <v>64</v>
      </c>
      <c r="I19" s="54"/>
      <c r="K19" s="61" t="s">
        <v>66</v>
      </c>
      <c r="L19" s="63" t="e">
        <f>H220</f>
        <v>#DIV/0!</v>
      </c>
    </row>
    <row r="20" spans="2:14" x14ac:dyDescent="0.25">
      <c r="B20">
        <v>1</v>
      </c>
      <c r="C20" s="86"/>
      <c r="D20" s="86"/>
      <c r="E20" s="56">
        <f>IF(B20&lt;&gt;"----",C20^2,"----")</f>
        <v>0</v>
      </c>
      <c r="F20" s="55">
        <f>IF(B20&lt;&gt;"----",C20*D20,"----")</f>
        <v>0</v>
      </c>
      <c r="G20" s="58" t="e">
        <f>IF(B20&lt;&gt;"----",$D$223+$D$224*C20,"----")</f>
        <v>#DIV/0!</v>
      </c>
      <c r="H20" s="64" t="e">
        <f t="shared" ref="H20" si="0">IF(B20&lt;&gt;"----",D20-G20,"----")</f>
        <v>#DIV/0!</v>
      </c>
      <c r="I20" s="64"/>
      <c r="K20" s="1" t="s">
        <v>62</v>
      </c>
      <c r="L20" s="63" t="e">
        <f>D224</f>
        <v>#DIV/0!</v>
      </c>
    </row>
    <row r="21" spans="2:14" x14ac:dyDescent="0.25">
      <c r="B21" s="1" t="str">
        <f>IF(C21&lt;&gt;0,B20+1,"----")</f>
        <v>----</v>
      </c>
      <c r="C21" s="86"/>
      <c r="D21" s="86"/>
      <c r="E21" s="57" t="str">
        <f t="shared" ref="E21:E84" si="1">IF(B21&lt;&gt;"----",C21^2,"----")</f>
        <v>----</v>
      </c>
      <c r="F21" s="58" t="str">
        <f t="shared" ref="F21:F84" si="2">IF(B21&lt;&gt;"----",C21*D21,"----")</f>
        <v>----</v>
      </c>
      <c r="G21" s="58" t="str">
        <f t="shared" ref="G21:G84" si="3">IF(B21&lt;&gt;"----",$D$223+$D$224*C21,"----")</f>
        <v>----</v>
      </c>
      <c r="H21" s="64" t="str">
        <f t="shared" ref="H21:H84" si="4">IF(B21&lt;&gt;"----",D21-G21,"----")</f>
        <v>----</v>
      </c>
      <c r="I21" s="64"/>
      <c r="N21" s="53"/>
    </row>
    <row r="22" spans="2:14" x14ac:dyDescent="0.25">
      <c r="B22" s="1" t="str">
        <f t="shared" ref="B22:B85" si="5">IF(C22&lt;&gt;0,B21+1,"----")</f>
        <v>----</v>
      </c>
      <c r="C22" s="86"/>
      <c r="D22" s="86"/>
      <c r="E22" s="57" t="str">
        <f t="shared" si="1"/>
        <v>----</v>
      </c>
      <c r="F22" s="58" t="str">
        <f t="shared" si="2"/>
        <v>----</v>
      </c>
      <c r="G22" s="58" t="str">
        <f t="shared" si="3"/>
        <v>----</v>
      </c>
      <c r="H22" s="64" t="str">
        <f t="shared" si="4"/>
        <v>----</v>
      </c>
      <c r="I22" s="64"/>
      <c r="N22" s="53"/>
    </row>
    <row r="23" spans="2:14" x14ac:dyDescent="0.25">
      <c r="B23" s="1" t="str">
        <f t="shared" si="5"/>
        <v>----</v>
      </c>
      <c r="C23" s="86"/>
      <c r="D23" s="86"/>
      <c r="E23" s="57" t="str">
        <f t="shared" si="1"/>
        <v>----</v>
      </c>
      <c r="F23" s="58" t="str">
        <f t="shared" si="2"/>
        <v>----</v>
      </c>
      <c r="G23" s="58" t="str">
        <f t="shared" si="3"/>
        <v>----</v>
      </c>
      <c r="H23" s="64" t="str">
        <f t="shared" si="4"/>
        <v>----</v>
      </c>
      <c r="I23" s="64"/>
      <c r="N23" s="53"/>
    </row>
    <row r="24" spans="2:14" x14ac:dyDescent="0.25">
      <c r="B24" s="1" t="str">
        <f t="shared" si="5"/>
        <v>----</v>
      </c>
      <c r="C24" s="86"/>
      <c r="D24" s="86"/>
      <c r="E24" s="57" t="str">
        <f t="shared" si="1"/>
        <v>----</v>
      </c>
      <c r="F24" s="58" t="str">
        <f t="shared" si="2"/>
        <v>----</v>
      </c>
      <c r="G24" s="58" t="str">
        <f t="shared" si="3"/>
        <v>----</v>
      </c>
      <c r="H24" s="64" t="str">
        <f t="shared" si="4"/>
        <v>----</v>
      </c>
      <c r="I24" s="64"/>
      <c r="N24" s="53"/>
    </row>
    <row r="25" spans="2:14" x14ac:dyDescent="0.25">
      <c r="B25" s="1" t="str">
        <f t="shared" si="5"/>
        <v>----</v>
      </c>
      <c r="C25" s="86"/>
      <c r="D25" s="86"/>
      <c r="E25" s="57" t="str">
        <f t="shared" si="1"/>
        <v>----</v>
      </c>
      <c r="F25" s="58" t="str">
        <f t="shared" si="2"/>
        <v>----</v>
      </c>
      <c r="G25" s="58" t="str">
        <f t="shared" si="3"/>
        <v>----</v>
      </c>
      <c r="H25" s="64" t="str">
        <f t="shared" si="4"/>
        <v>----</v>
      </c>
      <c r="I25" s="64"/>
      <c r="N25" s="53"/>
    </row>
    <row r="26" spans="2:14" x14ac:dyDescent="0.25">
      <c r="B26" s="1" t="str">
        <f t="shared" si="5"/>
        <v>----</v>
      </c>
      <c r="C26" s="86"/>
      <c r="D26" s="86"/>
      <c r="E26" s="57" t="str">
        <f t="shared" si="1"/>
        <v>----</v>
      </c>
      <c r="F26" s="58" t="str">
        <f t="shared" si="2"/>
        <v>----</v>
      </c>
      <c r="G26" s="58" t="str">
        <f t="shared" si="3"/>
        <v>----</v>
      </c>
      <c r="H26" s="64" t="str">
        <f t="shared" si="4"/>
        <v>----</v>
      </c>
      <c r="I26" s="64"/>
      <c r="N26" s="53"/>
    </row>
    <row r="27" spans="2:14" x14ac:dyDescent="0.25">
      <c r="B27" s="1" t="str">
        <f t="shared" si="5"/>
        <v>----</v>
      </c>
      <c r="C27" s="86"/>
      <c r="D27" s="86"/>
      <c r="E27" s="57" t="str">
        <f t="shared" si="1"/>
        <v>----</v>
      </c>
      <c r="F27" s="58" t="str">
        <f t="shared" si="2"/>
        <v>----</v>
      </c>
      <c r="G27" s="58" t="str">
        <f t="shared" si="3"/>
        <v>----</v>
      </c>
      <c r="H27" s="64" t="str">
        <f t="shared" si="4"/>
        <v>----</v>
      </c>
      <c r="I27" s="64"/>
      <c r="N27" s="53"/>
    </row>
    <row r="28" spans="2:14" x14ac:dyDescent="0.25">
      <c r="B28" s="1" t="str">
        <f t="shared" si="5"/>
        <v>----</v>
      </c>
      <c r="C28" s="86"/>
      <c r="D28" s="86"/>
      <c r="E28" s="57" t="str">
        <f t="shared" si="1"/>
        <v>----</v>
      </c>
      <c r="F28" s="58" t="str">
        <f t="shared" si="2"/>
        <v>----</v>
      </c>
      <c r="G28" s="58" t="str">
        <f t="shared" si="3"/>
        <v>----</v>
      </c>
      <c r="H28" s="64" t="str">
        <f t="shared" si="4"/>
        <v>----</v>
      </c>
      <c r="I28" s="64"/>
      <c r="N28" s="53"/>
    </row>
    <row r="29" spans="2:14" x14ac:dyDescent="0.25">
      <c r="B29" s="1" t="str">
        <f t="shared" si="5"/>
        <v>----</v>
      </c>
      <c r="C29" s="86"/>
      <c r="D29" s="86"/>
      <c r="E29" s="57" t="str">
        <f t="shared" si="1"/>
        <v>----</v>
      </c>
      <c r="F29" s="58" t="str">
        <f t="shared" si="2"/>
        <v>----</v>
      </c>
      <c r="G29" s="58" t="str">
        <f t="shared" si="3"/>
        <v>----</v>
      </c>
      <c r="H29" s="64" t="str">
        <f t="shared" si="4"/>
        <v>----</v>
      </c>
      <c r="I29" s="64"/>
      <c r="N29" s="53"/>
    </row>
    <row r="30" spans="2:14" x14ac:dyDescent="0.25">
      <c r="B30" s="1" t="str">
        <f t="shared" si="5"/>
        <v>----</v>
      </c>
      <c r="C30" s="86"/>
      <c r="D30" s="86"/>
      <c r="E30" s="57" t="str">
        <f t="shared" si="1"/>
        <v>----</v>
      </c>
      <c r="F30" s="58" t="str">
        <f t="shared" si="2"/>
        <v>----</v>
      </c>
      <c r="G30" s="58" t="str">
        <f t="shared" si="3"/>
        <v>----</v>
      </c>
      <c r="H30" s="64" t="str">
        <f t="shared" si="4"/>
        <v>----</v>
      </c>
      <c r="I30" s="64"/>
      <c r="N30" s="53"/>
    </row>
    <row r="31" spans="2:14" x14ac:dyDescent="0.25">
      <c r="B31" s="1" t="str">
        <f t="shared" si="5"/>
        <v>----</v>
      </c>
      <c r="C31" s="86"/>
      <c r="D31" s="86"/>
      <c r="E31" s="57" t="str">
        <f t="shared" si="1"/>
        <v>----</v>
      </c>
      <c r="F31" s="58" t="str">
        <f t="shared" si="2"/>
        <v>----</v>
      </c>
      <c r="G31" s="58" t="str">
        <f t="shared" si="3"/>
        <v>----</v>
      </c>
      <c r="H31" s="64" t="str">
        <f t="shared" si="4"/>
        <v>----</v>
      </c>
      <c r="I31" s="64"/>
      <c r="N31" s="53"/>
    </row>
    <row r="32" spans="2:14" x14ac:dyDescent="0.25">
      <c r="B32" s="1" t="str">
        <f t="shared" si="5"/>
        <v>----</v>
      </c>
      <c r="C32" s="86"/>
      <c r="D32" s="86"/>
      <c r="E32" s="57" t="str">
        <f t="shared" si="1"/>
        <v>----</v>
      </c>
      <c r="F32" s="58" t="str">
        <f t="shared" si="2"/>
        <v>----</v>
      </c>
      <c r="G32" s="58" t="str">
        <f t="shared" si="3"/>
        <v>----</v>
      </c>
      <c r="H32" s="64" t="str">
        <f t="shared" si="4"/>
        <v>----</v>
      </c>
      <c r="I32" s="64"/>
      <c r="N32" s="53"/>
    </row>
    <row r="33" spans="2:14" x14ac:dyDescent="0.25">
      <c r="B33" s="1" t="str">
        <f t="shared" si="5"/>
        <v>----</v>
      </c>
      <c r="C33" s="86"/>
      <c r="D33" s="86"/>
      <c r="E33" s="57" t="str">
        <f t="shared" si="1"/>
        <v>----</v>
      </c>
      <c r="F33" s="58" t="str">
        <f t="shared" si="2"/>
        <v>----</v>
      </c>
      <c r="G33" s="58" t="str">
        <f t="shared" si="3"/>
        <v>----</v>
      </c>
      <c r="H33" s="64" t="str">
        <f t="shared" si="4"/>
        <v>----</v>
      </c>
      <c r="I33" s="64"/>
      <c r="N33" s="53"/>
    </row>
    <row r="34" spans="2:14" x14ac:dyDescent="0.25">
      <c r="B34" s="1" t="str">
        <f t="shared" si="5"/>
        <v>----</v>
      </c>
      <c r="C34" s="86"/>
      <c r="D34" s="86"/>
      <c r="E34" s="57" t="str">
        <f t="shared" si="1"/>
        <v>----</v>
      </c>
      <c r="F34" s="58" t="str">
        <f t="shared" si="2"/>
        <v>----</v>
      </c>
      <c r="G34" s="58" t="str">
        <f t="shared" si="3"/>
        <v>----</v>
      </c>
      <c r="H34" s="64" t="str">
        <f t="shared" si="4"/>
        <v>----</v>
      </c>
      <c r="I34" s="64"/>
      <c r="N34" s="53"/>
    </row>
    <row r="35" spans="2:14" x14ac:dyDescent="0.25">
      <c r="B35" s="1" t="str">
        <f t="shared" si="5"/>
        <v>----</v>
      </c>
      <c r="C35" s="86"/>
      <c r="D35" s="86"/>
      <c r="E35" s="57" t="str">
        <f t="shared" si="1"/>
        <v>----</v>
      </c>
      <c r="F35" s="58" t="str">
        <f t="shared" si="2"/>
        <v>----</v>
      </c>
      <c r="G35" s="58" t="str">
        <f t="shared" si="3"/>
        <v>----</v>
      </c>
      <c r="H35" s="64" t="str">
        <f t="shared" si="4"/>
        <v>----</v>
      </c>
      <c r="I35" s="64"/>
      <c r="N35" s="53"/>
    </row>
    <row r="36" spans="2:14" x14ac:dyDescent="0.25">
      <c r="B36" s="1" t="str">
        <f t="shared" si="5"/>
        <v>----</v>
      </c>
      <c r="C36" s="86"/>
      <c r="D36" s="86"/>
      <c r="E36" s="57" t="str">
        <f t="shared" si="1"/>
        <v>----</v>
      </c>
      <c r="F36" s="58" t="str">
        <f t="shared" si="2"/>
        <v>----</v>
      </c>
      <c r="G36" s="58" t="str">
        <f t="shared" si="3"/>
        <v>----</v>
      </c>
      <c r="H36" s="64" t="str">
        <f t="shared" si="4"/>
        <v>----</v>
      </c>
      <c r="I36" s="64"/>
      <c r="N36" s="53"/>
    </row>
    <row r="37" spans="2:14" x14ac:dyDescent="0.25">
      <c r="B37" s="1" t="str">
        <f t="shared" si="5"/>
        <v>----</v>
      </c>
      <c r="C37" s="86"/>
      <c r="D37" s="86"/>
      <c r="E37" s="57" t="str">
        <f t="shared" si="1"/>
        <v>----</v>
      </c>
      <c r="F37" s="58" t="str">
        <f t="shared" si="2"/>
        <v>----</v>
      </c>
      <c r="G37" s="58" t="str">
        <f t="shared" si="3"/>
        <v>----</v>
      </c>
      <c r="H37" s="64" t="str">
        <f t="shared" si="4"/>
        <v>----</v>
      </c>
      <c r="I37" s="64"/>
      <c r="N37" s="53"/>
    </row>
    <row r="38" spans="2:14" x14ac:dyDescent="0.25">
      <c r="B38" s="1" t="str">
        <f t="shared" si="5"/>
        <v>----</v>
      </c>
      <c r="C38" s="86"/>
      <c r="D38" s="86"/>
      <c r="E38" s="57" t="str">
        <f t="shared" si="1"/>
        <v>----</v>
      </c>
      <c r="F38" s="58" t="str">
        <f t="shared" si="2"/>
        <v>----</v>
      </c>
      <c r="G38" s="58" t="str">
        <f t="shared" si="3"/>
        <v>----</v>
      </c>
      <c r="H38" s="64" t="str">
        <f t="shared" si="4"/>
        <v>----</v>
      </c>
      <c r="I38" s="64"/>
      <c r="N38" s="53"/>
    </row>
    <row r="39" spans="2:14" x14ac:dyDescent="0.25">
      <c r="B39" s="1" t="str">
        <f t="shared" si="5"/>
        <v>----</v>
      </c>
      <c r="C39" s="86"/>
      <c r="D39" s="86"/>
      <c r="E39" s="57" t="str">
        <f t="shared" si="1"/>
        <v>----</v>
      </c>
      <c r="F39" s="58" t="str">
        <f t="shared" si="2"/>
        <v>----</v>
      </c>
      <c r="G39" s="58" t="str">
        <f t="shared" si="3"/>
        <v>----</v>
      </c>
      <c r="H39" s="64" t="str">
        <f t="shared" si="4"/>
        <v>----</v>
      </c>
      <c r="I39" s="64"/>
      <c r="N39" s="53"/>
    </row>
    <row r="40" spans="2:14" x14ac:dyDescent="0.25">
      <c r="B40" s="1" t="str">
        <f t="shared" si="5"/>
        <v>----</v>
      </c>
      <c r="C40" s="86"/>
      <c r="D40" s="86"/>
      <c r="E40" s="57" t="str">
        <f t="shared" si="1"/>
        <v>----</v>
      </c>
      <c r="F40" s="58" t="str">
        <f t="shared" si="2"/>
        <v>----</v>
      </c>
      <c r="G40" s="58" t="str">
        <f t="shared" si="3"/>
        <v>----</v>
      </c>
      <c r="H40" s="64" t="str">
        <f t="shared" si="4"/>
        <v>----</v>
      </c>
      <c r="I40" s="64"/>
      <c r="N40" s="53"/>
    </row>
    <row r="41" spans="2:14" x14ac:dyDescent="0.25">
      <c r="B41" s="1" t="str">
        <f t="shared" si="5"/>
        <v>----</v>
      </c>
      <c r="C41" s="86"/>
      <c r="D41" s="86"/>
      <c r="E41" s="57" t="str">
        <f t="shared" si="1"/>
        <v>----</v>
      </c>
      <c r="F41" s="58" t="str">
        <f t="shared" si="2"/>
        <v>----</v>
      </c>
      <c r="G41" s="58" t="str">
        <f t="shared" si="3"/>
        <v>----</v>
      </c>
      <c r="H41" s="64" t="str">
        <f t="shared" si="4"/>
        <v>----</v>
      </c>
      <c r="I41" s="64"/>
      <c r="N41" s="53"/>
    </row>
    <row r="42" spans="2:14" x14ac:dyDescent="0.25">
      <c r="B42" s="1" t="str">
        <f t="shared" si="5"/>
        <v>----</v>
      </c>
      <c r="C42" s="86"/>
      <c r="D42" s="86"/>
      <c r="E42" s="57" t="str">
        <f t="shared" si="1"/>
        <v>----</v>
      </c>
      <c r="F42" s="58" t="str">
        <f t="shared" si="2"/>
        <v>----</v>
      </c>
      <c r="G42" s="58" t="str">
        <f t="shared" si="3"/>
        <v>----</v>
      </c>
      <c r="H42" s="64" t="str">
        <f t="shared" si="4"/>
        <v>----</v>
      </c>
      <c r="I42" s="64"/>
      <c r="N42" s="53"/>
    </row>
    <row r="43" spans="2:14" x14ac:dyDescent="0.25">
      <c r="B43" s="1" t="str">
        <f t="shared" si="5"/>
        <v>----</v>
      </c>
      <c r="C43" s="86"/>
      <c r="D43" s="86"/>
      <c r="E43" s="57" t="str">
        <f t="shared" si="1"/>
        <v>----</v>
      </c>
      <c r="F43" s="58" t="str">
        <f t="shared" si="2"/>
        <v>----</v>
      </c>
      <c r="G43" s="58" t="str">
        <f t="shared" si="3"/>
        <v>----</v>
      </c>
      <c r="H43" s="64" t="str">
        <f t="shared" si="4"/>
        <v>----</v>
      </c>
      <c r="I43" s="64"/>
      <c r="N43" s="53"/>
    </row>
    <row r="44" spans="2:14" x14ac:dyDescent="0.25">
      <c r="B44" s="1" t="str">
        <f t="shared" si="5"/>
        <v>----</v>
      </c>
      <c r="C44" s="86"/>
      <c r="D44" s="86"/>
      <c r="E44" s="57" t="str">
        <f t="shared" si="1"/>
        <v>----</v>
      </c>
      <c r="F44" s="58" t="str">
        <f t="shared" si="2"/>
        <v>----</v>
      </c>
      <c r="G44" s="58" t="str">
        <f t="shared" si="3"/>
        <v>----</v>
      </c>
      <c r="H44" s="64" t="str">
        <f t="shared" si="4"/>
        <v>----</v>
      </c>
      <c r="I44" s="64"/>
      <c r="N44" s="53"/>
    </row>
    <row r="45" spans="2:14" x14ac:dyDescent="0.25">
      <c r="B45" s="1" t="str">
        <f t="shared" si="5"/>
        <v>----</v>
      </c>
      <c r="C45" s="86"/>
      <c r="D45" s="86"/>
      <c r="E45" s="57" t="str">
        <f t="shared" si="1"/>
        <v>----</v>
      </c>
      <c r="F45" s="58" t="str">
        <f t="shared" si="2"/>
        <v>----</v>
      </c>
      <c r="G45" s="58" t="str">
        <f t="shared" si="3"/>
        <v>----</v>
      </c>
      <c r="H45" s="64" t="str">
        <f t="shared" si="4"/>
        <v>----</v>
      </c>
      <c r="I45" s="64"/>
      <c r="N45" s="53"/>
    </row>
    <row r="46" spans="2:14" x14ac:dyDescent="0.25">
      <c r="B46" s="1" t="str">
        <f t="shared" si="5"/>
        <v>----</v>
      </c>
      <c r="C46" s="86"/>
      <c r="D46" s="86"/>
      <c r="E46" s="57" t="str">
        <f t="shared" si="1"/>
        <v>----</v>
      </c>
      <c r="F46" s="58" t="str">
        <f t="shared" si="2"/>
        <v>----</v>
      </c>
      <c r="G46" s="58" t="str">
        <f t="shared" si="3"/>
        <v>----</v>
      </c>
      <c r="H46" s="64" t="str">
        <f t="shared" si="4"/>
        <v>----</v>
      </c>
      <c r="I46" s="64"/>
      <c r="N46" s="53"/>
    </row>
    <row r="47" spans="2:14" x14ac:dyDescent="0.25">
      <c r="B47" s="1" t="str">
        <f t="shared" si="5"/>
        <v>----</v>
      </c>
      <c r="C47" s="86"/>
      <c r="D47" s="86"/>
      <c r="E47" s="57" t="str">
        <f t="shared" si="1"/>
        <v>----</v>
      </c>
      <c r="F47" s="58" t="str">
        <f t="shared" si="2"/>
        <v>----</v>
      </c>
      <c r="G47" s="58" t="str">
        <f t="shared" si="3"/>
        <v>----</v>
      </c>
      <c r="H47" s="64" t="str">
        <f t="shared" si="4"/>
        <v>----</v>
      </c>
      <c r="I47" s="64"/>
      <c r="N47" s="53"/>
    </row>
    <row r="48" spans="2:14" x14ac:dyDescent="0.25">
      <c r="B48" s="1" t="str">
        <f t="shared" si="5"/>
        <v>----</v>
      </c>
      <c r="C48" s="86"/>
      <c r="D48" s="86"/>
      <c r="E48" s="57" t="str">
        <f t="shared" si="1"/>
        <v>----</v>
      </c>
      <c r="F48" s="58" t="str">
        <f t="shared" si="2"/>
        <v>----</v>
      </c>
      <c r="G48" s="58" t="str">
        <f t="shared" si="3"/>
        <v>----</v>
      </c>
      <c r="H48" s="64" t="str">
        <f t="shared" si="4"/>
        <v>----</v>
      </c>
      <c r="I48" s="64"/>
      <c r="N48" s="53"/>
    </row>
    <row r="49" spans="2:14" x14ac:dyDescent="0.25">
      <c r="B49" s="1" t="str">
        <f t="shared" si="5"/>
        <v>----</v>
      </c>
      <c r="C49" s="86"/>
      <c r="D49" s="86"/>
      <c r="E49" s="57" t="str">
        <f t="shared" si="1"/>
        <v>----</v>
      </c>
      <c r="F49" s="58" t="str">
        <f t="shared" si="2"/>
        <v>----</v>
      </c>
      <c r="G49" s="58" t="str">
        <f t="shared" si="3"/>
        <v>----</v>
      </c>
      <c r="H49" s="64" t="str">
        <f t="shared" si="4"/>
        <v>----</v>
      </c>
      <c r="I49" s="64"/>
      <c r="N49" s="53"/>
    </row>
    <row r="50" spans="2:14" x14ac:dyDescent="0.25">
      <c r="B50" s="1" t="str">
        <f t="shared" si="5"/>
        <v>----</v>
      </c>
      <c r="C50" s="86"/>
      <c r="D50" s="86"/>
      <c r="E50" s="57" t="str">
        <f t="shared" si="1"/>
        <v>----</v>
      </c>
      <c r="F50" s="58" t="str">
        <f t="shared" si="2"/>
        <v>----</v>
      </c>
      <c r="G50" s="58" t="str">
        <f t="shared" si="3"/>
        <v>----</v>
      </c>
      <c r="H50" s="64" t="str">
        <f t="shared" si="4"/>
        <v>----</v>
      </c>
      <c r="I50" s="64"/>
      <c r="N50" s="53"/>
    </row>
    <row r="51" spans="2:14" x14ac:dyDescent="0.25">
      <c r="B51" s="1" t="str">
        <f t="shared" si="5"/>
        <v>----</v>
      </c>
      <c r="C51" s="86"/>
      <c r="D51" s="86"/>
      <c r="E51" s="57" t="str">
        <f t="shared" si="1"/>
        <v>----</v>
      </c>
      <c r="F51" s="58" t="str">
        <f t="shared" si="2"/>
        <v>----</v>
      </c>
      <c r="G51" s="58" t="str">
        <f t="shared" si="3"/>
        <v>----</v>
      </c>
      <c r="H51" s="64" t="str">
        <f t="shared" si="4"/>
        <v>----</v>
      </c>
      <c r="I51" s="64"/>
      <c r="N51" s="53"/>
    </row>
    <row r="52" spans="2:14" x14ac:dyDescent="0.25">
      <c r="B52" s="1" t="str">
        <f t="shared" si="5"/>
        <v>----</v>
      </c>
      <c r="C52" s="86"/>
      <c r="D52" s="86"/>
      <c r="E52" s="57" t="str">
        <f t="shared" si="1"/>
        <v>----</v>
      </c>
      <c r="F52" s="58" t="str">
        <f t="shared" si="2"/>
        <v>----</v>
      </c>
      <c r="G52" s="58" t="str">
        <f t="shared" si="3"/>
        <v>----</v>
      </c>
      <c r="H52" s="64" t="str">
        <f t="shared" si="4"/>
        <v>----</v>
      </c>
      <c r="I52" s="64"/>
      <c r="N52" s="53"/>
    </row>
    <row r="53" spans="2:14" x14ac:dyDescent="0.25">
      <c r="B53" s="1" t="str">
        <f t="shared" si="5"/>
        <v>----</v>
      </c>
      <c r="C53" s="86"/>
      <c r="D53" s="86"/>
      <c r="E53" s="57" t="str">
        <f t="shared" si="1"/>
        <v>----</v>
      </c>
      <c r="F53" s="58" t="str">
        <f t="shared" si="2"/>
        <v>----</v>
      </c>
      <c r="G53" s="58" t="str">
        <f t="shared" si="3"/>
        <v>----</v>
      </c>
      <c r="H53" s="64" t="str">
        <f t="shared" si="4"/>
        <v>----</v>
      </c>
      <c r="I53" s="64"/>
      <c r="N53" s="53"/>
    </row>
    <row r="54" spans="2:14" x14ac:dyDescent="0.25">
      <c r="B54" s="1" t="str">
        <f t="shared" si="5"/>
        <v>----</v>
      </c>
      <c r="C54" s="86"/>
      <c r="D54" s="86"/>
      <c r="E54" s="57" t="str">
        <f t="shared" si="1"/>
        <v>----</v>
      </c>
      <c r="F54" s="58" t="str">
        <f t="shared" si="2"/>
        <v>----</v>
      </c>
      <c r="G54" s="58" t="str">
        <f t="shared" si="3"/>
        <v>----</v>
      </c>
      <c r="H54" s="64" t="str">
        <f t="shared" si="4"/>
        <v>----</v>
      </c>
      <c r="I54" s="64"/>
      <c r="N54" s="53"/>
    </row>
    <row r="55" spans="2:14" x14ac:dyDescent="0.25">
      <c r="B55" s="1" t="str">
        <f t="shared" si="5"/>
        <v>----</v>
      </c>
      <c r="C55" s="86"/>
      <c r="D55" s="86"/>
      <c r="E55" s="57" t="str">
        <f t="shared" si="1"/>
        <v>----</v>
      </c>
      <c r="F55" s="58" t="str">
        <f t="shared" si="2"/>
        <v>----</v>
      </c>
      <c r="G55" s="58" t="str">
        <f t="shared" si="3"/>
        <v>----</v>
      </c>
      <c r="H55" s="64" t="str">
        <f t="shared" si="4"/>
        <v>----</v>
      </c>
      <c r="I55" s="64"/>
      <c r="N55" s="53"/>
    </row>
    <row r="56" spans="2:14" x14ac:dyDescent="0.25">
      <c r="B56" s="1" t="str">
        <f t="shared" si="5"/>
        <v>----</v>
      </c>
      <c r="C56" s="86"/>
      <c r="D56" s="86"/>
      <c r="E56" s="57" t="str">
        <f t="shared" si="1"/>
        <v>----</v>
      </c>
      <c r="F56" s="58" t="str">
        <f t="shared" si="2"/>
        <v>----</v>
      </c>
      <c r="G56" s="58" t="str">
        <f t="shared" si="3"/>
        <v>----</v>
      </c>
      <c r="H56" s="64" t="str">
        <f t="shared" si="4"/>
        <v>----</v>
      </c>
      <c r="I56" s="64"/>
      <c r="N56" s="53"/>
    </row>
    <row r="57" spans="2:14" x14ac:dyDescent="0.25">
      <c r="B57" s="1" t="str">
        <f t="shared" si="5"/>
        <v>----</v>
      </c>
      <c r="C57" s="86"/>
      <c r="D57" s="86"/>
      <c r="E57" s="57" t="str">
        <f t="shared" si="1"/>
        <v>----</v>
      </c>
      <c r="F57" s="58" t="str">
        <f t="shared" si="2"/>
        <v>----</v>
      </c>
      <c r="G57" s="58" t="str">
        <f t="shared" si="3"/>
        <v>----</v>
      </c>
      <c r="H57" s="64" t="str">
        <f t="shared" si="4"/>
        <v>----</v>
      </c>
      <c r="I57" s="64"/>
      <c r="N57" s="53"/>
    </row>
    <row r="58" spans="2:14" x14ac:dyDescent="0.25">
      <c r="B58" s="1" t="str">
        <f t="shared" si="5"/>
        <v>----</v>
      </c>
      <c r="C58" s="86"/>
      <c r="D58" s="86"/>
      <c r="E58" s="57" t="str">
        <f t="shared" si="1"/>
        <v>----</v>
      </c>
      <c r="F58" s="58" t="str">
        <f t="shared" si="2"/>
        <v>----</v>
      </c>
      <c r="G58" s="58" t="str">
        <f t="shared" si="3"/>
        <v>----</v>
      </c>
      <c r="H58" s="64" t="str">
        <f t="shared" si="4"/>
        <v>----</v>
      </c>
      <c r="I58" s="64"/>
      <c r="N58" s="53"/>
    </row>
    <row r="59" spans="2:14" x14ac:dyDescent="0.25">
      <c r="B59" s="1" t="str">
        <f t="shared" si="5"/>
        <v>----</v>
      </c>
      <c r="C59" s="86"/>
      <c r="D59" s="86"/>
      <c r="E59" s="57" t="str">
        <f t="shared" si="1"/>
        <v>----</v>
      </c>
      <c r="F59" s="58" t="str">
        <f t="shared" si="2"/>
        <v>----</v>
      </c>
      <c r="G59" s="58" t="str">
        <f t="shared" si="3"/>
        <v>----</v>
      </c>
      <c r="H59" s="64" t="str">
        <f t="shared" si="4"/>
        <v>----</v>
      </c>
      <c r="I59" s="64"/>
      <c r="N59" s="53"/>
    </row>
    <row r="60" spans="2:14" x14ac:dyDescent="0.25">
      <c r="B60" s="1" t="str">
        <f t="shared" si="5"/>
        <v>----</v>
      </c>
      <c r="C60" s="86"/>
      <c r="D60" s="86"/>
      <c r="E60" s="57" t="str">
        <f t="shared" si="1"/>
        <v>----</v>
      </c>
      <c r="F60" s="58" t="str">
        <f t="shared" si="2"/>
        <v>----</v>
      </c>
      <c r="G60" s="58" t="str">
        <f t="shared" si="3"/>
        <v>----</v>
      </c>
      <c r="H60" s="64" t="str">
        <f t="shared" si="4"/>
        <v>----</v>
      </c>
      <c r="I60" s="64"/>
      <c r="N60" s="53"/>
    </row>
    <row r="61" spans="2:14" x14ac:dyDescent="0.25">
      <c r="B61" s="1" t="str">
        <f t="shared" si="5"/>
        <v>----</v>
      </c>
      <c r="C61" s="86"/>
      <c r="D61" s="86"/>
      <c r="E61" s="57" t="str">
        <f t="shared" si="1"/>
        <v>----</v>
      </c>
      <c r="F61" s="58" t="str">
        <f t="shared" si="2"/>
        <v>----</v>
      </c>
      <c r="G61" s="58" t="str">
        <f t="shared" si="3"/>
        <v>----</v>
      </c>
      <c r="H61" s="64" t="str">
        <f t="shared" si="4"/>
        <v>----</v>
      </c>
      <c r="I61" s="64"/>
      <c r="N61" s="53"/>
    </row>
    <row r="62" spans="2:14" x14ac:dyDescent="0.25">
      <c r="B62" s="1" t="str">
        <f t="shared" si="5"/>
        <v>----</v>
      </c>
      <c r="C62" s="86"/>
      <c r="D62" s="86"/>
      <c r="E62" s="57" t="str">
        <f t="shared" si="1"/>
        <v>----</v>
      </c>
      <c r="F62" s="58" t="str">
        <f t="shared" si="2"/>
        <v>----</v>
      </c>
      <c r="G62" s="58" t="str">
        <f t="shared" si="3"/>
        <v>----</v>
      </c>
      <c r="H62" s="64" t="str">
        <f t="shared" si="4"/>
        <v>----</v>
      </c>
      <c r="I62" s="64"/>
      <c r="N62" s="53"/>
    </row>
    <row r="63" spans="2:14" x14ac:dyDescent="0.25">
      <c r="B63" s="1" t="str">
        <f t="shared" si="5"/>
        <v>----</v>
      </c>
      <c r="C63" s="86"/>
      <c r="D63" s="86"/>
      <c r="E63" s="57" t="str">
        <f t="shared" si="1"/>
        <v>----</v>
      </c>
      <c r="F63" s="58" t="str">
        <f t="shared" si="2"/>
        <v>----</v>
      </c>
      <c r="G63" s="58" t="str">
        <f t="shared" si="3"/>
        <v>----</v>
      </c>
      <c r="H63" s="64" t="str">
        <f t="shared" si="4"/>
        <v>----</v>
      </c>
      <c r="I63" s="64"/>
      <c r="N63" s="53"/>
    </row>
    <row r="64" spans="2:14" x14ac:dyDescent="0.25">
      <c r="B64" s="1" t="str">
        <f t="shared" si="5"/>
        <v>----</v>
      </c>
      <c r="C64" s="86"/>
      <c r="D64" s="86"/>
      <c r="E64" s="57" t="str">
        <f t="shared" si="1"/>
        <v>----</v>
      </c>
      <c r="F64" s="58" t="str">
        <f t="shared" si="2"/>
        <v>----</v>
      </c>
      <c r="G64" s="58" t="str">
        <f t="shared" si="3"/>
        <v>----</v>
      </c>
      <c r="H64" s="64" t="str">
        <f t="shared" si="4"/>
        <v>----</v>
      </c>
      <c r="I64" s="64"/>
      <c r="N64" s="53"/>
    </row>
    <row r="65" spans="2:14" x14ac:dyDescent="0.25">
      <c r="B65" s="1" t="str">
        <f t="shared" si="5"/>
        <v>----</v>
      </c>
      <c r="C65" s="86"/>
      <c r="D65" s="86"/>
      <c r="E65" s="57" t="str">
        <f t="shared" si="1"/>
        <v>----</v>
      </c>
      <c r="F65" s="58" t="str">
        <f t="shared" si="2"/>
        <v>----</v>
      </c>
      <c r="G65" s="58" t="str">
        <f t="shared" si="3"/>
        <v>----</v>
      </c>
      <c r="H65" s="64" t="str">
        <f t="shared" si="4"/>
        <v>----</v>
      </c>
      <c r="I65" s="64"/>
      <c r="N65" s="53"/>
    </row>
    <row r="66" spans="2:14" x14ac:dyDescent="0.25">
      <c r="B66" s="1" t="str">
        <f t="shared" si="5"/>
        <v>----</v>
      </c>
      <c r="C66" s="86"/>
      <c r="D66" s="86"/>
      <c r="E66" s="57" t="str">
        <f t="shared" si="1"/>
        <v>----</v>
      </c>
      <c r="F66" s="58" t="str">
        <f t="shared" si="2"/>
        <v>----</v>
      </c>
      <c r="G66" s="58" t="str">
        <f t="shared" si="3"/>
        <v>----</v>
      </c>
      <c r="H66" s="64" t="str">
        <f t="shared" si="4"/>
        <v>----</v>
      </c>
      <c r="I66" s="64"/>
      <c r="N66" s="53"/>
    </row>
    <row r="67" spans="2:14" x14ac:dyDescent="0.25">
      <c r="B67" s="1" t="str">
        <f t="shared" si="5"/>
        <v>----</v>
      </c>
      <c r="C67" s="86"/>
      <c r="D67" s="86"/>
      <c r="E67" s="57" t="str">
        <f t="shared" si="1"/>
        <v>----</v>
      </c>
      <c r="F67" s="58" t="str">
        <f t="shared" si="2"/>
        <v>----</v>
      </c>
      <c r="G67" s="58" t="str">
        <f t="shared" si="3"/>
        <v>----</v>
      </c>
      <c r="H67" s="64" t="str">
        <f t="shared" si="4"/>
        <v>----</v>
      </c>
      <c r="I67" s="64"/>
      <c r="N67" s="53"/>
    </row>
    <row r="68" spans="2:14" x14ac:dyDescent="0.25">
      <c r="B68" s="1" t="str">
        <f t="shared" si="5"/>
        <v>----</v>
      </c>
      <c r="C68" s="86"/>
      <c r="D68" s="86"/>
      <c r="E68" s="57" t="str">
        <f t="shared" si="1"/>
        <v>----</v>
      </c>
      <c r="F68" s="58" t="str">
        <f t="shared" si="2"/>
        <v>----</v>
      </c>
      <c r="G68" s="58" t="str">
        <f t="shared" si="3"/>
        <v>----</v>
      </c>
      <c r="H68" s="64" t="str">
        <f t="shared" si="4"/>
        <v>----</v>
      </c>
      <c r="I68" s="64"/>
      <c r="N68" s="53"/>
    </row>
    <row r="69" spans="2:14" x14ac:dyDescent="0.25">
      <c r="B69" s="1" t="str">
        <f t="shared" si="5"/>
        <v>----</v>
      </c>
      <c r="C69" s="86"/>
      <c r="D69" s="86"/>
      <c r="E69" s="57" t="str">
        <f t="shared" si="1"/>
        <v>----</v>
      </c>
      <c r="F69" s="58" t="str">
        <f t="shared" si="2"/>
        <v>----</v>
      </c>
      <c r="G69" s="58" t="str">
        <f t="shared" si="3"/>
        <v>----</v>
      </c>
      <c r="H69" s="64" t="str">
        <f t="shared" si="4"/>
        <v>----</v>
      </c>
      <c r="I69" s="64"/>
      <c r="N69" s="53"/>
    </row>
    <row r="70" spans="2:14" x14ac:dyDescent="0.25">
      <c r="B70" s="1" t="str">
        <f t="shared" si="5"/>
        <v>----</v>
      </c>
      <c r="C70" s="86"/>
      <c r="D70" s="86"/>
      <c r="E70" s="57" t="str">
        <f t="shared" si="1"/>
        <v>----</v>
      </c>
      <c r="F70" s="58" t="str">
        <f t="shared" si="2"/>
        <v>----</v>
      </c>
      <c r="G70" s="58" t="str">
        <f t="shared" si="3"/>
        <v>----</v>
      </c>
      <c r="H70" s="64" t="str">
        <f t="shared" si="4"/>
        <v>----</v>
      </c>
      <c r="I70" s="64"/>
      <c r="N70" s="53"/>
    </row>
    <row r="71" spans="2:14" x14ac:dyDescent="0.25">
      <c r="B71" s="1" t="str">
        <f t="shared" si="5"/>
        <v>----</v>
      </c>
      <c r="C71" s="86"/>
      <c r="D71" s="86"/>
      <c r="E71" s="57" t="str">
        <f t="shared" si="1"/>
        <v>----</v>
      </c>
      <c r="F71" s="58" t="str">
        <f t="shared" si="2"/>
        <v>----</v>
      </c>
      <c r="G71" s="58" t="str">
        <f t="shared" si="3"/>
        <v>----</v>
      </c>
      <c r="H71" s="64" t="str">
        <f t="shared" si="4"/>
        <v>----</v>
      </c>
      <c r="I71" s="64"/>
      <c r="N71" s="53"/>
    </row>
    <row r="72" spans="2:14" x14ac:dyDescent="0.25">
      <c r="B72" s="1" t="str">
        <f t="shared" si="5"/>
        <v>----</v>
      </c>
      <c r="C72" s="86"/>
      <c r="D72" s="86"/>
      <c r="E72" s="57" t="str">
        <f t="shared" si="1"/>
        <v>----</v>
      </c>
      <c r="F72" s="58" t="str">
        <f t="shared" si="2"/>
        <v>----</v>
      </c>
      <c r="G72" s="58" t="str">
        <f t="shared" si="3"/>
        <v>----</v>
      </c>
      <c r="H72" s="64" t="str">
        <f t="shared" si="4"/>
        <v>----</v>
      </c>
      <c r="I72" s="64"/>
      <c r="N72" s="53"/>
    </row>
    <row r="73" spans="2:14" x14ac:dyDescent="0.25">
      <c r="B73" s="1" t="str">
        <f t="shared" si="5"/>
        <v>----</v>
      </c>
      <c r="C73" s="86"/>
      <c r="D73" s="86"/>
      <c r="E73" s="57" t="str">
        <f t="shared" si="1"/>
        <v>----</v>
      </c>
      <c r="F73" s="58" t="str">
        <f t="shared" si="2"/>
        <v>----</v>
      </c>
      <c r="G73" s="58" t="str">
        <f t="shared" si="3"/>
        <v>----</v>
      </c>
      <c r="H73" s="64" t="str">
        <f t="shared" si="4"/>
        <v>----</v>
      </c>
      <c r="I73" s="64"/>
      <c r="N73" s="53"/>
    </row>
    <row r="74" spans="2:14" x14ac:dyDescent="0.25">
      <c r="B74" s="1" t="str">
        <f t="shared" si="5"/>
        <v>----</v>
      </c>
      <c r="C74" s="86"/>
      <c r="D74" s="86"/>
      <c r="E74" s="57" t="str">
        <f t="shared" si="1"/>
        <v>----</v>
      </c>
      <c r="F74" s="58" t="str">
        <f t="shared" si="2"/>
        <v>----</v>
      </c>
      <c r="G74" s="58" t="str">
        <f t="shared" si="3"/>
        <v>----</v>
      </c>
      <c r="H74" s="64" t="str">
        <f t="shared" si="4"/>
        <v>----</v>
      </c>
      <c r="I74" s="64"/>
      <c r="N74" s="53"/>
    </row>
    <row r="75" spans="2:14" x14ac:dyDescent="0.25">
      <c r="B75" s="1" t="str">
        <f t="shared" si="5"/>
        <v>----</v>
      </c>
      <c r="C75" s="86"/>
      <c r="D75" s="86"/>
      <c r="E75" s="57" t="str">
        <f t="shared" si="1"/>
        <v>----</v>
      </c>
      <c r="F75" s="58" t="str">
        <f t="shared" si="2"/>
        <v>----</v>
      </c>
      <c r="G75" s="58" t="str">
        <f t="shared" si="3"/>
        <v>----</v>
      </c>
      <c r="H75" s="64" t="str">
        <f t="shared" si="4"/>
        <v>----</v>
      </c>
      <c r="I75" s="64"/>
      <c r="N75" s="53"/>
    </row>
    <row r="76" spans="2:14" x14ac:dyDescent="0.25">
      <c r="B76" s="1" t="str">
        <f t="shared" si="5"/>
        <v>----</v>
      </c>
      <c r="C76" s="86"/>
      <c r="D76" s="86"/>
      <c r="E76" s="57" t="str">
        <f t="shared" si="1"/>
        <v>----</v>
      </c>
      <c r="F76" s="58" t="str">
        <f t="shared" si="2"/>
        <v>----</v>
      </c>
      <c r="G76" s="58" t="str">
        <f t="shared" si="3"/>
        <v>----</v>
      </c>
      <c r="H76" s="64" t="str">
        <f t="shared" si="4"/>
        <v>----</v>
      </c>
      <c r="I76" s="64"/>
      <c r="N76" s="53"/>
    </row>
    <row r="77" spans="2:14" x14ac:dyDescent="0.25">
      <c r="B77" s="1" t="str">
        <f t="shared" si="5"/>
        <v>----</v>
      </c>
      <c r="C77" s="86"/>
      <c r="D77" s="86"/>
      <c r="E77" s="57" t="str">
        <f t="shared" si="1"/>
        <v>----</v>
      </c>
      <c r="F77" s="58" t="str">
        <f t="shared" si="2"/>
        <v>----</v>
      </c>
      <c r="G77" s="58" t="str">
        <f t="shared" si="3"/>
        <v>----</v>
      </c>
      <c r="H77" s="64" t="str">
        <f t="shared" si="4"/>
        <v>----</v>
      </c>
      <c r="I77" s="64"/>
      <c r="N77" s="53"/>
    </row>
    <row r="78" spans="2:14" x14ac:dyDescent="0.25">
      <c r="B78" s="1" t="str">
        <f t="shared" si="5"/>
        <v>----</v>
      </c>
      <c r="C78" s="86"/>
      <c r="D78" s="86"/>
      <c r="E78" s="57" t="str">
        <f t="shared" si="1"/>
        <v>----</v>
      </c>
      <c r="F78" s="58" t="str">
        <f t="shared" si="2"/>
        <v>----</v>
      </c>
      <c r="G78" s="58" t="str">
        <f t="shared" si="3"/>
        <v>----</v>
      </c>
      <c r="H78" s="64" t="str">
        <f t="shared" si="4"/>
        <v>----</v>
      </c>
      <c r="I78" s="64"/>
      <c r="N78" s="53"/>
    </row>
    <row r="79" spans="2:14" x14ac:dyDescent="0.25">
      <c r="B79" s="1" t="str">
        <f t="shared" si="5"/>
        <v>----</v>
      </c>
      <c r="C79" s="86"/>
      <c r="D79" s="86"/>
      <c r="E79" s="57" t="str">
        <f t="shared" si="1"/>
        <v>----</v>
      </c>
      <c r="F79" s="58" t="str">
        <f t="shared" si="2"/>
        <v>----</v>
      </c>
      <c r="G79" s="58" t="str">
        <f t="shared" si="3"/>
        <v>----</v>
      </c>
      <c r="H79" s="64" t="str">
        <f t="shared" si="4"/>
        <v>----</v>
      </c>
      <c r="I79" s="64"/>
      <c r="N79" s="53"/>
    </row>
    <row r="80" spans="2:14" x14ac:dyDescent="0.25">
      <c r="B80" s="1" t="str">
        <f t="shared" si="5"/>
        <v>----</v>
      </c>
      <c r="C80" s="86"/>
      <c r="D80" s="86"/>
      <c r="E80" s="57" t="str">
        <f t="shared" si="1"/>
        <v>----</v>
      </c>
      <c r="F80" s="58" t="str">
        <f t="shared" si="2"/>
        <v>----</v>
      </c>
      <c r="G80" s="58" t="str">
        <f t="shared" si="3"/>
        <v>----</v>
      </c>
      <c r="H80" s="64" t="str">
        <f t="shared" si="4"/>
        <v>----</v>
      </c>
      <c r="I80" s="64"/>
      <c r="N80" s="53"/>
    </row>
    <row r="81" spans="2:14" x14ac:dyDescent="0.25">
      <c r="B81" s="1" t="str">
        <f t="shared" si="5"/>
        <v>----</v>
      </c>
      <c r="C81" s="86"/>
      <c r="D81" s="86"/>
      <c r="E81" s="57" t="str">
        <f t="shared" si="1"/>
        <v>----</v>
      </c>
      <c r="F81" s="58" t="str">
        <f t="shared" si="2"/>
        <v>----</v>
      </c>
      <c r="G81" s="58" t="str">
        <f t="shared" si="3"/>
        <v>----</v>
      </c>
      <c r="H81" s="64" t="str">
        <f t="shared" si="4"/>
        <v>----</v>
      </c>
      <c r="I81" s="64"/>
      <c r="N81" s="53"/>
    </row>
    <row r="82" spans="2:14" x14ac:dyDescent="0.25">
      <c r="B82" s="1" t="str">
        <f t="shared" si="5"/>
        <v>----</v>
      </c>
      <c r="C82" s="86"/>
      <c r="D82" s="86"/>
      <c r="E82" s="57" t="str">
        <f t="shared" si="1"/>
        <v>----</v>
      </c>
      <c r="F82" s="58" t="str">
        <f t="shared" si="2"/>
        <v>----</v>
      </c>
      <c r="G82" s="58" t="str">
        <f t="shared" si="3"/>
        <v>----</v>
      </c>
      <c r="H82" s="64" t="str">
        <f t="shared" si="4"/>
        <v>----</v>
      </c>
      <c r="I82" s="64"/>
      <c r="N82" s="53"/>
    </row>
    <row r="83" spans="2:14" x14ac:dyDescent="0.25">
      <c r="B83" s="1" t="str">
        <f t="shared" si="5"/>
        <v>----</v>
      </c>
      <c r="C83" s="86"/>
      <c r="D83" s="86"/>
      <c r="E83" s="57" t="str">
        <f t="shared" si="1"/>
        <v>----</v>
      </c>
      <c r="F83" s="58" t="str">
        <f t="shared" si="2"/>
        <v>----</v>
      </c>
      <c r="G83" s="58" t="str">
        <f t="shared" si="3"/>
        <v>----</v>
      </c>
      <c r="H83" s="64" t="str">
        <f t="shared" si="4"/>
        <v>----</v>
      </c>
      <c r="I83" s="64"/>
      <c r="N83" s="53"/>
    </row>
    <row r="84" spans="2:14" x14ac:dyDescent="0.25">
      <c r="B84" s="1" t="str">
        <f t="shared" si="5"/>
        <v>----</v>
      </c>
      <c r="C84" s="86"/>
      <c r="D84" s="86"/>
      <c r="E84" s="57" t="str">
        <f t="shared" si="1"/>
        <v>----</v>
      </c>
      <c r="F84" s="58" t="str">
        <f t="shared" si="2"/>
        <v>----</v>
      </c>
      <c r="G84" s="58" t="str">
        <f t="shared" si="3"/>
        <v>----</v>
      </c>
      <c r="H84" s="64" t="str">
        <f t="shared" si="4"/>
        <v>----</v>
      </c>
      <c r="I84" s="64"/>
      <c r="N84" s="53"/>
    </row>
    <row r="85" spans="2:14" x14ac:dyDescent="0.25">
      <c r="B85" s="1" t="str">
        <f t="shared" si="5"/>
        <v>----</v>
      </c>
      <c r="C85" s="86"/>
      <c r="D85" s="86"/>
      <c r="E85" s="57" t="str">
        <f t="shared" ref="E85:E148" si="6">IF(B85&lt;&gt;"----",C85^2,"----")</f>
        <v>----</v>
      </c>
      <c r="F85" s="58" t="str">
        <f t="shared" ref="F85:F148" si="7">IF(B85&lt;&gt;"----",C85*D85,"----")</f>
        <v>----</v>
      </c>
      <c r="G85" s="58" t="str">
        <f t="shared" ref="G85:G148" si="8">IF(B85&lt;&gt;"----",$D$223+$D$224*C85,"----")</f>
        <v>----</v>
      </c>
      <c r="H85" s="64" t="str">
        <f t="shared" ref="H85:H148" si="9">IF(B85&lt;&gt;"----",D85-G85,"----")</f>
        <v>----</v>
      </c>
      <c r="I85" s="64"/>
      <c r="N85" s="53"/>
    </row>
    <row r="86" spans="2:14" x14ac:dyDescent="0.25">
      <c r="B86" s="1" t="str">
        <f t="shared" ref="B86:B149" si="10">IF(C86&lt;&gt;0,B85+1,"----")</f>
        <v>----</v>
      </c>
      <c r="C86" s="86"/>
      <c r="D86" s="86"/>
      <c r="E86" s="57" t="str">
        <f t="shared" si="6"/>
        <v>----</v>
      </c>
      <c r="F86" s="58" t="str">
        <f t="shared" si="7"/>
        <v>----</v>
      </c>
      <c r="G86" s="58" t="str">
        <f t="shared" si="8"/>
        <v>----</v>
      </c>
      <c r="H86" s="64" t="str">
        <f t="shared" si="9"/>
        <v>----</v>
      </c>
      <c r="I86" s="64"/>
      <c r="N86" s="53"/>
    </row>
    <row r="87" spans="2:14" x14ac:dyDescent="0.25">
      <c r="B87" s="1" t="str">
        <f t="shared" si="10"/>
        <v>----</v>
      </c>
      <c r="C87" s="86"/>
      <c r="D87" s="86"/>
      <c r="E87" s="57" t="str">
        <f t="shared" si="6"/>
        <v>----</v>
      </c>
      <c r="F87" s="58" t="str">
        <f t="shared" si="7"/>
        <v>----</v>
      </c>
      <c r="G87" s="58" t="str">
        <f t="shared" si="8"/>
        <v>----</v>
      </c>
      <c r="H87" s="64" t="str">
        <f t="shared" si="9"/>
        <v>----</v>
      </c>
      <c r="I87" s="64"/>
      <c r="N87" s="53"/>
    </row>
    <row r="88" spans="2:14" x14ac:dyDescent="0.25">
      <c r="B88" s="1" t="str">
        <f t="shared" si="10"/>
        <v>----</v>
      </c>
      <c r="C88" s="86"/>
      <c r="D88" s="86"/>
      <c r="E88" s="57" t="str">
        <f t="shared" si="6"/>
        <v>----</v>
      </c>
      <c r="F88" s="58" t="str">
        <f t="shared" si="7"/>
        <v>----</v>
      </c>
      <c r="G88" s="58" t="str">
        <f t="shared" si="8"/>
        <v>----</v>
      </c>
      <c r="H88" s="64" t="str">
        <f t="shared" si="9"/>
        <v>----</v>
      </c>
      <c r="I88" s="64"/>
      <c r="N88" s="53"/>
    </row>
    <row r="89" spans="2:14" x14ac:dyDescent="0.25">
      <c r="B89" s="1" t="str">
        <f t="shared" si="10"/>
        <v>----</v>
      </c>
      <c r="C89" s="86"/>
      <c r="D89" s="86"/>
      <c r="E89" s="57" t="str">
        <f t="shared" si="6"/>
        <v>----</v>
      </c>
      <c r="F89" s="58" t="str">
        <f t="shared" si="7"/>
        <v>----</v>
      </c>
      <c r="G89" s="58" t="str">
        <f t="shared" si="8"/>
        <v>----</v>
      </c>
      <c r="H89" s="64" t="str">
        <f t="shared" si="9"/>
        <v>----</v>
      </c>
      <c r="I89" s="64"/>
      <c r="N89" s="53"/>
    </row>
    <row r="90" spans="2:14" x14ac:dyDescent="0.25">
      <c r="B90" s="1" t="str">
        <f t="shared" si="10"/>
        <v>----</v>
      </c>
      <c r="C90" s="86"/>
      <c r="D90" s="86"/>
      <c r="E90" s="57" t="str">
        <f t="shared" si="6"/>
        <v>----</v>
      </c>
      <c r="F90" s="58" t="str">
        <f t="shared" si="7"/>
        <v>----</v>
      </c>
      <c r="G90" s="58" t="str">
        <f t="shared" si="8"/>
        <v>----</v>
      </c>
      <c r="H90" s="64" t="str">
        <f t="shared" si="9"/>
        <v>----</v>
      </c>
      <c r="I90" s="64"/>
      <c r="N90" s="53"/>
    </row>
    <row r="91" spans="2:14" x14ac:dyDescent="0.25">
      <c r="B91" s="1" t="str">
        <f t="shared" si="10"/>
        <v>----</v>
      </c>
      <c r="C91" s="86"/>
      <c r="D91" s="86"/>
      <c r="E91" s="57" t="str">
        <f t="shared" si="6"/>
        <v>----</v>
      </c>
      <c r="F91" s="58" t="str">
        <f t="shared" si="7"/>
        <v>----</v>
      </c>
      <c r="G91" s="58" t="str">
        <f t="shared" si="8"/>
        <v>----</v>
      </c>
      <c r="H91" s="64" t="str">
        <f t="shared" si="9"/>
        <v>----</v>
      </c>
      <c r="I91" s="64"/>
      <c r="N91" s="53"/>
    </row>
    <row r="92" spans="2:14" x14ac:dyDescent="0.25">
      <c r="B92" s="1" t="str">
        <f t="shared" si="10"/>
        <v>----</v>
      </c>
      <c r="C92" s="86"/>
      <c r="D92" s="86"/>
      <c r="E92" s="57" t="str">
        <f t="shared" si="6"/>
        <v>----</v>
      </c>
      <c r="F92" s="58" t="str">
        <f t="shared" si="7"/>
        <v>----</v>
      </c>
      <c r="G92" s="58" t="str">
        <f t="shared" si="8"/>
        <v>----</v>
      </c>
      <c r="H92" s="64" t="str">
        <f t="shared" si="9"/>
        <v>----</v>
      </c>
      <c r="I92" s="64"/>
      <c r="N92" s="53"/>
    </row>
    <row r="93" spans="2:14" x14ac:dyDescent="0.25">
      <c r="B93" s="1" t="str">
        <f t="shared" si="10"/>
        <v>----</v>
      </c>
      <c r="C93" s="86"/>
      <c r="D93" s="86"/>
      <c r="E93" s="57" t="str">
        <f t="shared" si="6"/>
        <v>----</v>
      </c>
      <c r="F93" s="58" t="str">
        <f t="shared" si="7"/>
        <v>----</v>
      </c>
      <c r="G93" s="58" t="str">
        <f t="shared" si="8"/>
        <v>----</v>
      </c>
      <c r="H93" s="64" t="str">
        <f t="shared" si="9"/>
        <v>----</v>
      </c>
      <c r="I93" s="64"/>
      <c r="N93" s="53"/>
    </row>
    <row r="94" spans="2:14" x14ac:dyDescent="0.25">
      <c r="B94" s="1" t="str">
        <f t="shared" si="10"/>
        <v>----</v>
      </c>
      <c r="C94" s="86"/>
      <c r="D94" s="86"/>
      <c r="E94" s="57" t="str">
        <f t="shared" si="6"/>
        <v>----</v>
      </c>
      <c r="F94" s="58" t="str">
        <f t="shared" si="7"/>
        <v>----</v>
      </c>
      <c r="G94" s="58" t="str">
        <f t="shared" si="8"/>
        <v>----</v>
      </c>
      <c r="H94" s="64" t="str">
        <f t="shared" si="9"/>
        <v>----</v>
      </c>
      <c r="I94" s="64"/>
      <c r="N94" s="53"/>
    </row>
    <row r="95" spans="2:14" x14ac:dyDescent="0.25">
      <c r="B95" s="1" t="str">
        <f t="shared" si="10"/>
        <v>----</v>
      </c>
      <c r="C95" s="86"/>
      <c r="D95" s="86"/>
      <c r="E95" s="57" t="str">
        <f t="shared" si="6"/>
        <v>----</v>
      </c>
      <c r="F95" s="58" t="str">
        <f t="shared" si="7"/>
        <v>----</v>
      </c>
      <c r="G95" s="58" t="str">
        <f t="shared" si="8"/>
        <v>----</v>
      </c>
      <c r="H95" s="64" t="str">
        <f t="shared" si="9"/>
        <v>----</v>
      </c>
      <c r="I95" s="64"/>
      <c r="N95" s="53"/>
    </row>
    <row r="96" spans="2:14" x14ac:dyDescent="0.25">
      <c r="B96" s="1" t="str">
        <f t="shared" si="10"/>
        <v>----</v>
      </c>
      <c r="C96" s="86"/>
      <c r="D96" s="86"/>
      <c r="E96" s="57" t="str">
        <f t="shared" si="6"/>
        <v>----</v>
      </c>
      <c r="F96" s="58" t="str">
        <f t="shared" si="7"/>
        <v>----</v>
      </c>
      <c r="G96" s="58" t="str">
        <f t="shared" si="8"/>
        <v>----</v>
      </c>
      <c r="H96" s="64" t="str">
        <f t="shared" si="9"/>
        <v>----</v>
      </c>
      <c r="I96" s="64"/>
      <c r="N96" s="53"/>
    </row>
    <row r="97" spans="2:14" x14ac:dyDescent="0.25">
      <c r="B97" s="1" t="str">
        <f t="shared" si="10"/>
        <v>----</v>
      </c>
      <c r="C97" s="86"/>
      <c r="D97" s="86"/>
      <c r="E97" s="57" t="str">
        <f t="shared" si="6"/>
        <v>----</v>
      </c>
      <c r="F97" s="58" t="str">
        <f t="shared" si="7"/>
        <v>----</v>
      </c>
      <c r="G97" s="58" t="str">
        <f t="shared" si="8"/>
        <v>----</v>
      </c>
      <c r="H97" s="64" t="str">
        <f t="shared" si="9"/>
        <v>----</v>
      </c>
      <c r="I97" s="64"/>
      <c r="N97" s="53"/>
    </row>
    <row r="98" spans="2:14" x14ac:dyDescent="0.25">
      <c r="B98" s="1" t="str">
        <f t="shared" si="10"/>
        <v>----</v>
      </c>
      <c r="C98" s="86"/>
      <c r="D98" s="86"/>
      <c r="E98" s="57" t="str">
        <f t="shared" si="6"/>
        <v>----</v>
      </c>
      <c r="F98" s="58" t="str">
        <f t="shared" si="7"/>
        <v>----</v>
      </c>
      <c r="G98" s="58" t="str">
        <f t="shared" si="8"/>
        <v>----</v>
      </c>
      <c r="H98" s="64" t="str">
        <f t="shared" si="9"/>
        <v>----</v>
      </c>
      <c r="I98" s="64"/>
      <c r="N98" s="53"/>
    </row>
    <row r="99" spans="2:14" x14ac:dyDescent="0.25">
      <c r="B99" s="1" t="str">
        <f t="shared" si="10"/>
        <v>----</v>
      </c>
      <c r="C99" s="86"/>
      <c r="D99" s="86"/>
      <c r="E99" s="57" t="str">
        <f t="shared" si="6"/>
        <v>----</v>
      </c>
      <c r="F99" s="58" t="str">
        <f t="shared" si="7"/>
        <v>----</v>
      </c>
      <c r="G99" s="58" t="str">
        <f t="shared" si="8"/>
        <v>----</v>
      </c>
      <c r="H99" s="64" t="str">
        <f t="shared" si="9"/>
        <v>----</v>
      </c>
      <c r="I99" s="64"/>
      <c r="N99" s="53"/>
    </row>
    <row r="100" spans="2:14" x14ac:dyDescent="0.25">
      <c r="B100" s="1" t="str">
        <f t="shared" si="10"/>
        <v>----</v>
      </c>
      <c r="C100" s="86"/>
      <c r="D100" s="86"/>
      <c r="E100" s="57" t="str">
        <f t="shared" si="6"/>
        <v>----</v>
      </c>
      <c r="F100" s="58" t="str">
        <f t="shared" si="7"/>
        <v>----</v>
      </c>
      <c r="G100" s="58" t="str">
        <f t="shared" si="8"/>
        <v>----</v>
      </c>
      <c r="H100" s="64" t="str">
        <f t="shared" si="9"/>
        <v>----</v>
      </c>
      <c r="I100" s="64"/>
      <c r="N100" s="53"/>
    </row>
    <row r="101" spans="2:14" x14ac:dyDescent="0.25">
      <c r="B101" s="1" t="str">
        <f t="shared" si="10"/>
        <v>----</v>
      </c>
      <c r="C101" s="86"/>
      <c r="D101" s="86"/>
      <c r="E101" s="57" t="str">
        <f t="shared" si="6"/>
        <v>----</v>
      </c>
      <c r="F101" s="58" t="str">
        <f t="shared" si="7"/>
        <v>----</v>
      </c>
      <c r="G101" s="58" t="str">
        <f t="shared" si="8"/>
        <v>----</v>
      </c>
      <c r="H101" s="64" t="str">
        <f t="shared" si="9"/>
        <v>----</v>
      </c>
      <c r="I101" s="64"/>
      <c r="N101" s="53"/>
    </row>
    <row r="102" spans="2:14" x14ac:dyDescent="0.25">
      <c r="B102" s="1" t="str">
        <f t="shared" si="10"/>
        <v>----</v>
      </c>
      <c r="C102" s="86"/>
      <c r="D102" s="86"/>
      <c r="E102" s="57" t="str">
        <f t="shared" si="6"/>
        <v>----</v>
      </c>
      <c r="F102" s="58" t="str">
        <f t="shared" si="7"/>
        <v>----</v>
      </c>
      <c r="G102" s="58" t="str">
        <f t="shared" si="8"/>
        <v>----</v>
      </c>
      <c r="H102" s="64" t="str">
        <f t="shared" si="9"/>
        <v>----</v>
      </c>
      <c r="I102" s="64"/>
      <c r="N102" s="53"/>
    </row>
    <row r="103" spans="2:14" x14ac:dyDescent="0.25">
      <c r="B103" s="1" t="str">
        <f t="shared" si="10"/>
        <v>----</v>
      </c>
      <c r="C103" s="86"/>
      <c r="D103" s="86"/>
      <c r="E103" s="57" t="str">
        <f t="shared" si="6"/>
        <v>----</v>
      </c>
      <c r="F103" s="58" t="str">
        <f t="shared" si="7"/>
        <v>----</v>
      </c>
      <c r="G103" s="58" t="str">
        <f t="shared" si="8"/>
        <v>----</v>
      </c>
      <c r="H103" s="64" t="str">
        <f t="shared" si="9"/>
        <v>----</v>
      </c>
      <c r="I103" s="64"/>
      <c r="N103" s="53"/>
    </row>
    <row r="104" spans="2:14" x14ac:dyDescent="0.25">
      <c r="B104" s="1" t="str">
        <f t="shared" si="10"/>
        <v>----</v>
      </c>
      <c r="C104" s="86"/>
      <c r="D104" s="86"/>
      <c r="E104" s="57" t="str">
        <f t="shared" si="6"/>
        <v>----</v>
      </c>
      <c r="F104" s="58" t="str">
        <f t="shared" si="7"/>
        <v>----</v>
      </c>
      <c r="G104" s="58" t="str">
        <f t="shared" si="8"/>
        <v>----</v>
      </c>
      <c r="H104" s="64" t="str">
        <f t="shared" si="9"/>
        <v>----</v>
      </c>
      <c r="I104" s="64"/>
      <c r="N104" s="53"/>
    </row>
    <row r="105" spans="2:14" x14ac:dyDescent="0.25">
      <c r="B105" s="1" t="str">
        <f t="shared" si="10"/>
        <v>----</v>
      </c>
      <c r="C105" s="86"/>
      <c r="D105" s="86"/>
      <c r="E105" s="57" t="str">
        <f t="shared" si="6"/>
        <v>----</v>
      </c>
      <c r="F105" s="58" t="str">
        <f t="shared" si="7"/>
        <v>----</v>
      </c>
      <c r="G105" s="58" t="str">
        <f t="shared" si="8"/>
        <v>----</v>
      </c>
      <c r="H105" s="64" t="str">
        <f t="shared" si="9"/>
        <v>----</v>
      </c>
      <c r="I105" s="64"/>
      <c r="N105" s="53"/>
    </row>
    <row r="106" spans="2:14" x14ac:dyDescent="0.25">
      <c r="B106" s="1" t="str">
        <f t="shared" si="10"/>
        <v>----</v>
      </c>
      <c r="C106" s="86"/>
      <c r="D106" s="86"/>
      <c r="E106" s="57" t="str">
        <f t="shared" si="6"/>
        <v>----</v>
      </c>
      <c r="F106" s="58" t="str">
        <f t="shared" si="7"/>
        <v>----</v>
      </c>
      <c r="G106" s="58" t="str">
        <f t="shared" si="8"/>
        <v>----</v>
      </c>
      <c r="H106" s="64" t="str">
        <f t="shared" si="9"/>
        <v>----</v>
      </c>
      <c r="I106" s="64"/>
      <c r="N106" s="53"/>
    </row>
    <row r="107" spans="2:14" x14ac:dyDescent="0.25">
      <c r="B107" s="1" t="str">
        <f t="shared" si="10"/>
        <v>----</v>
      </c>
      <c r="C107" s="86"/>
      <c r="D107" s="86"/>
      <c r="E107" s="57" t="str">
        <f t="shared" si="6"/>
        <v>----</v>
      </c>
      <c r="F107" s="58" t="str">
        <f t="shared" si="7"/>
        <v>----</v>
      </c>
      <c r="G107" s="58" t="str">
        <f t="shared" si="8"/>
        <v>----</v>
      </c>
      <c r="H107" s="64" t="str">
        <f t="shared" si="9"/>
        <v>----</v>
      </c>
      <c r="I107" s="64"/>
      <c r="N107" s="53"/>
    </row>
    <row r="108" spans="2:14" x14ac:dyDescent="0.25">
      <c r="B108" s="1" t="str">
        <f t="shared" si="10"/>
        <v>----</v>
      </c>
      <c r="C108" s="86"/>
      <c r="D108" s="86"/>
      <c r="E108" s="57" t="str">
        <f t="shared" si="6"/>
        <v>----</v>
      </c>
      <c r="F108" s="58" t="str">
        <f t="shared" si="7"/>
        <v>----</v>
      </c>
      <c r="G108" s="58" t="str">
        <f t="shared" si="8"/>
        <v>----</v>
      </c>
      <c r="H108" s="64" t="str">
        <f t="shared" si="9"/>
        <v>----</v>
      </c>
      <c r="I108" s="64"/>
      <c r="N108" s="53"/>
    </row>
    <row r="109" spans="2:14" x14ac:dyDescent="0.25">
      <c r="B109" s="1" t="str">
        <f t="shared" si="10"/>
        <v>----</v>
      </c>
      <c r="C109" s="86"/>
      <c r="D109" s="86"/>
      <c r="E109" s="57" t="str">
        <f t="shared" si="6"/>
        <v>----</v>
      </c>
      <c r="F109" s="58" t="str">
        <f t="shared" si="7"/>
        <v>----</v>
      </c>
      <c r="G109" s="58" t="str">
        <f t="shared" si="8"/>
        <v>----</v>
      </c>
      <c r="H109" s="64" t="str">
        <f t="shared" si="9"/>
        <v>----</v>
      </c>
      <c r="I109" s="64"/>
      <c r="N109" s="53"/>
    </row>
    <row r="110" spans="2:14" x14ac:dyDescent="0.25">
      <c r="B110" s="1" t="str">
        <f t="shared" si="10"/>
        <v>----</v>
      </c>
      <c r="C110" s="86"/>
      <c r="D110" s="86"/>
      <c r="E110" s="57" t="str">
        <f t="shared" si="6"/>
        <v>----</v>
      </c>
      <c r="F110" s="58" t="str">
        <f t="shared" si="7"/>
        <v>----</v>
      </c>
      <c r="G110" s="58" t="str">
        <f t="shared" si="8"/>
        <v>----</v>
      </c>
      <c r="H110" s="64" t="str">
        <f t="shared" si="9"/>
        <v>----</v>
      </c>
      <c r="I110" s="64"/>
      <c r="N110" s="53"/>
    </row>
    <row r="111" spans="2:14" x14ac:dyDescent="0.25">
      <c r="B111" s="1" t="str">
        <f t="shared" si="10"/>
        <v>----</v>
      </c>
      <c r="C111" s="86"/>
      <c r="D111" s="86"/>
      <c r="E111" s="57" t="str">
        <f t="shared" si="6"/>
        <v>----</v>
      </c>
      <c r="F111" s="58" t="str">
        <f t="shared" si="7"/>
        <v>----</v>
      </c>
      <c r="G111" s="58" t="str">
        <f t="shared" si="8"/>
        <v>----</v>
      </c>
      <c r="H111" s="64" t="str">
        <f t="shared" si="9"/>
        <v>----</v>
      </c>
      <c r="I111" s="64"/>
      <c r="N111" s="53"/>
    </row>
    <row r="112" spans="2:14" x14ac:dyDescent="0.25">
      <c r="B112" s="1" t="str">
        <f t="shared" si="10"/>
        <v>----</v>
      </c>
      <c r="C112" s="86"/>
      <c r="D112" s="86"/>
      <c r="E112" s="57" t="str">
        <f t="shared" si="6"/>
        <v>----</v>
      </c>
      <c r="F112" s="58" t="str">
        <f t="shared" si="7"/>
        <v>----</v>
      </c>
      <c r="G112" s="58" t="str">
        <f t="shared" si="8"/>
        <v>----</v>
      </c>
      <c r="H112" s="64" t="str">
        <f t="shared" si="9"/>
        <v>----</v>
      </c>
      <c r="I112" s="64"/>
      <c r="N112" s="53"/>
    </row>
    <row r="113" spans="2:14" x14ac:dyDescent="0.25">
      <c r="B113" s="1" t="str">
        <f t="shared" si="10"/>
        <v>----</v>
      </c>
      <c r="C113" s="86"/>
      <c r="D113" s="86"/>
      <c r="E113" s="57" t="str">
        <f t="shared" si="6"/>
        <v>----</v>
      </c>
      <c r="F113" s="58" t="str">
        <f t="shared" si="7"/>
        <v>----</v>
      </c>
      <c r="G113" s="58" t="str">
        <f t="shared" si="8"/>
        <v>----</v>
      </c>
      <c r="H113" s="64" t="str">
        <f t="shared" si="9"/>
        <v>----</v>
      </c>
      <c r="I113" s="64"/>
      <c r="N113" s="53"/>
    </row>
    <row r="114" spans="2:14" x14ac:dyDescent="0.25">
      <c r="B114" s="1" t="str">
        <f t="shared" si="10"/>
        <v>----</v>
      </c>
      <c r="C114" s="86"/>
      <c r="D114" s="86"/>
      <c r="E114" s="57" t="str">
        <f t="shared" si="6"/>
        <v>----</v>
      </c>
      <c r="F114" s="58" t="str">
        <f t="shared" si="7"/>
        <v>----</v>
      </c>
      <c r="G114" s="58" t="str">
        <f t="shared" si="8"/>
        <v>----</v>
      </c>
      <c r="H114" s="64" t="str">
        <f t="shared" si="9"/>
        <v>----</v>
      </c>
      <c r="I114" s="64"/>
      <c r="N114" s="53"/>
    </row>
    <row r="115" spans="2:14" x14ac:dyDescent="0.25">
      <c r="B115" s="1" t="str">
        <f t="shared" si="10"/>
        <v>----</v>
      </c>
      <c r="C115" s="86"/>
      <c r="D115" s="86"/>
      <c r="E115" s="57" t="str">
        <f t="shared" si="6"/>
        <v>----</v>
      </c>
      <c r="F115" s="58" t="str">
        <f t="shared" si="7"/>
        <v>----</v>
      </c>
      <c r="G115" s="58" t="str">
        <f t="shared" si="8"/>
        <v>----</v>
      </c>
      <c r="H115" s="64" t="str">
        <f t="shared" si="9"/>
        <v>----</v>
      </c>
      <c r="I115" s="64"/>
      <c r="N115" s="53"/>
    </row>
    <row r="116" spans="2:14" x14ac:dyDescent="0.25">
      <c r="B116" s="1" t="str">
        <f t="shared" si="10"/>
        <v>----</v>
      </c>
      <c r="C116" s="86"/>
      <c r="D116" s="86"/>
      <c r="E116" s="57" t="str">
        <f t="shared" si="6"/>
        <v>----</v>
      </c>
      <c r="F116" s="58" t="str">
        <f t="shared" si="7"/>
        <v>----</v>
      </c>
      <c r="G116" s="58" t="str">
        <f t="shared" si="8"/>
        <v>----</v>
      </c>
      <c r="H116" s="64" t="str">
        <f t="shared" si="9"/>
        <v>----</v>
      </c>
      <c r="I116" s="64"/>
      <c r="M116" s="27"/>
      <c r="N116" s="53"/>
    </row>
    <row r="117" spans="2:14" x14ac:dyDescent="0.25">
      <c r="B117" s="1" t="str">
        <f t="shared" si="10"/>
        <v>----</v>
      </c>
      <c r="C117" s="86"/>
      <c r="D117" s="86"/>
      <c r="E117" s="57" t="str">
        <f t="shared" si="6"/>
        <v>----</v>
      </c>
      <c r="F117" s="58" t="str">
        <f t="shared" si="7"/>
        <v>----</v>
      </c>
      <c r="G117" s="58" t="str">
        <f t="shared" si="8"/>
        <v>----</v>
      </c>
      <c r="H117" s="64" t="str">
        <f t="shared" si="9"/>
        <v>----</v>
      </c>
      <c r="I117" s="64"/>
      <c r="M117" s="27"/>
      <c r="N117" s="53"/>
    </row>
    <row r="118" spans="2:14" x14ac:dyDescent="0.25">
      <c r="B118" s="1" t="str">
        <f t="shared" si="10"/>
        <v>----</v>
      </c>
      <c r="C118" s="86"/>
      <c r="D118" s="86"/>
      <c r="E118" s="57" t="str">
        <f t="shared" si="6"/>
        <v>----</v>
      </c>
      <c r="F118" s="58" t="str">
        <f t="shared" si="7"/>
        <v>----</v>
      </c>
      <c r="G118" s="58" t="str">
        <f t="shared" si="8"/>
        <v>----</v>
      </c>
      <c r="H118" s="64" t="str">
        <f t="shared" si="9"/>
        <v>----</v>
      </c>
      <c r="I118" s="64"/>
      <c r="M118" s="27"/>
      <c r="N118" s="53"/>
    </row>
    <row r="119" spans="2:14" x14ac:dyDescent="0.25">
      <c r="B119" s="1" t="str">
        <f t="shared" si="10"/>
        <v>----</v>
      </c>
      <c r="C119" s="86"/>
      <c r="D119" s="86"/>
      <c r="E119" s="57" t="str">
        <f t="shared" si="6"/>
        <v>----</v>
      </c>
      <c r="F119" s="58" t="str">
        <f t="shared" si="7"/>
        <v>----</v>
      </c>
      <c r="G119" s="58" t="str">
        <f t="shared" si="8"/>
        <v>----</v>
      </c>
      <c r="H119" s="64" t="str">
        <f t="shared" si="9"/>
        <v>----</v>
      </c>
      <c r="I119" s="64"/>
      <c r="M119" s="27"/>
      <c r="N119" s="53"/>
    </row>
    <row r="120" spans="2:14" x14ac:dyDescent="0.25">
      <c r="B120" s="1" t="str">
        <f t="shared" si="10"/>
        <v>----</v>
      </c>
      <c r="C120" s="86"/>
      <c r="D120" s="86"/>
      <c r="E120" s="57" t="str">
        <f t="shared" si="6"/>
        <v>----</v>
      </c>
      <c r="F120" s="58" t="str">
        <f t="shared" si="7"/>
        <v>----</v>
      </c>
      <c r="G120" s="58" t="str">
        <f t="shared" si="8"/>
        <v>----</v>
      </c>
      <c r="H120" s="64" t="str">
        <f t="shared" si="9"/>
        <v>----</v>
      </c>
      <c r="I120" s="64"/>
      <c r="M120" s="27"/>
      <c r="N120" s="53"/>
    </row>
    <row r="121" spans="2:14" x14ac:dyDescent="0.25">
      <c r="B121" s="1" t="str">
        <f t="shared" si="10"/>
        <v>----</v>
      </c>
      <c r="C121" s="86"/>
      <c r="D121" s="86"/>
      <c r="E121" s="57" t="str">
        <f t="shared" si="6"/>
        <v>----</v>
      </c>
      <c r="F121" s="58" t="str">
        <f t="shared" si="7"/>
        <v>----</v>
      </c>
      <c r="G121" s="58" t="str">
        <f t="shared" si="8"/>
        <v>----</v>
      </c>
      <c r="H121" s="64" t="str">
        <f t="shared" si="9"/>
        <v>----</v>
      </c>
      <c r="I121" s="64"/>
      <c r="M121" s="27"/>
      <c r="N121" s="53"/>
    </row>
    <row r="122" spans="2:14" x14ac:dyDescent="0.25">
      <c r="B122" s="1" t="str">
        <f t="shared" si="10"/>
        <v>----</v>
      </c>
      <c r="C122" s="86"/>
      <c r="D122" s="86"/>
      <c r="E122" s="57" t="str">
        <f t="shared" si="6"/>
        <v>----</v>
      </c>
      <c r="F122" s="58" t="str">
        <f t="shared" si="7"/>
        <v>----</v>
      </c>
      <c r="G122" s="58" t="str">
        <f t="shared" si="8"/>
        <v>----</v>
      </c>
      <c r="H122" s="64" t="str">
        <f t="shared" si="9"/>
        <v>----</v>
      </c>
      <c r="I122" s="64"/>
      <c r="M122" s="27"/>
      <c r="N122" s="53"/>
    </row>
    <row r="123" spans="2:14" x14ac:dyDescent="0.25">
      <c r="B123" s="1" t="str">
        <f t="shared" si="10"/>
        <v>----</v>
      </c>
      <c r="C123" s="86"/>
      <c r="D123" s="86"/>
      <c r="E123" s="57" t="str">
        <f t="shared" si="6"/>
        <v>----</v>
      </c>
      <c r="F123" s="58" t="str">
        <f t="shared" si="7"/>
        <v>----</v>
      </c>
      <c r="G123" s="58" t="str">
        <f t="shared" si="8"/>
        <v>----</v>
      </c>
      <c r="H123" s="64" t="str">
        <f t="shared" si="9"/>
        <v>----</v>
      </c>
      <c r="I123" s="64"/>
      <c r="M123" s="27"/>
      <c r="N123" s="53"/>
    </row>
    <row r="124" spans="2:14" x14ac:dyDescent="0.25">
      <c r="B124" s="1" t="str">
        <f t="shared" si="10"/>
        <v>----</v>
      </c>
      <c r="C124" s="86"/>
      <c r="D124" s="86"/>
      <c r="E124" s="57" t="str">
        <f t="shared" si="6"/>
        <v>----</v>
      </c>
      <c r="F124" s="58" t="str">
        <f t="shared" si="7"/>
        <v>----</v>
      </c>
      <c r="G124" s="58" t="str">
        <f t="shared" si="8"/>
        <v>----</v>
      </c>
      <c r="H124" s="64" t="str">
        <f t="shared" si="9"/>
        <v>----</v>
      </c>
      <c r="I124" s="64"/>
      <c r="M124" s="27"/>
      <c r="N124" s="53"/>
    </row>
    <row r="125" spans="2:14" x14ac:dyDescent="0.25">
      <c r="B125" s="1" t="str">
        <f t="shared" si="10"/>
        <v>----</v>
      </c>
      <c r="C125" s="86"/>
      <c r="D125" s="86"/>
      <c r="E125" s="57" t="str">
        <f t="shared" si="6"/>
        <v>----</v>
      </c>
      <c r="F125" s="58" t="str">
        <f t="shared" si="7"/>
        <v>----</v>
      </c>
      <c r="G125" s="58" t="str">
        <f t="shared" si="8"/>
        <v>----</v>
      </c>
      <c r="H125" s="64" t="str">
        <f t="shared" si="9"/>
        <v>----</v>
      </c>
      <c r="I125" s="64"/>
      <c r="M125" s="27"/>
      <c r="N125" s="53"/>
    </row>
    <row r="126" spans="2:14" x14ac:dyDescent="0.25">
      <c r="B126" s="1" t="str">
        <f t="shared" si="10"/>
        <v>----</v>
      </c>
      <c r="C126" s="86"/>
      <c r="D126" s="86"/>
      <c r="E126" s="57" t="str">
        <f t="shared" si="6"/>
        <v>----</v>
      </c>
      <c r="F126" s="58" t="str">
        <f t="shared" si="7"/>
        <v>----</v>
      </c>
      <c r="G126" s="58" t="str">
        <f t="shared" si="8"/>
        <v>----</v>
      </c>
      <c r="H126" s="64" t="str">
        <f t="shared" si="9"/>
        <v>----</v>
      </c>
      <c r="I126" s="64"/>
      <c r="M126" s="27"/>
      <c r="N126" s="53"/>
    </row>
    <row r="127" spans="2:14" x14ac:dyDescent="0.25">
      <c r="B127" s="1" t="str">
        <f t="shared" si="10"/>
        <v>----</v>
      </c>
      <c r="C127" s="86"/>
      <c r="D127" s="86"/>
      <c r="E127" s="57" t="str">
        <f t="shared" si="6"/>
        <v>----</v>
      </c>
      <c r="F127" s="58" t="str">
        <f t="shared" si="7"/>
        <v>----</v>
      </c>
      <c r="G127" s="58" t="str">
        <f t="shared" si="8"/>
        <v>----</v>
      </c>
      <c r="H127" s="64" t="str">
        <f t="shared" si="9"/>
        <v>----</v>
      </c>
      <c r="I127" s="64"/>
      <c r="M127" s="27"/>
      <c r="N127" s="53"/>
    </row>
    <row r="128" spans="2:14" x14ac:dyDescent="0.25">
      <c r="B128" s="1" t="str">
        <f t="shared" si="10"/>
        <v>----</v>
      </c>
      <c r="C128" s="86"/>
      <c r="D128" s="86"/>
      <c r="E128" s="57" t="str">
        <f t="shared" si="6"/>
        <v>----</v>
      </c>
      <c r="F128" s="58" t="str">
        <f t="shared" si="7"/>
        <v>----</v>
      </c>
      <c r="G128" s="58" t="str">
        <f t="shared" si="8"/>
        <v>----</v>
      </c>
      <c r="H128" s="64" t="str">
        <f t="shared" si="9"/>
        <v>----</v>
      </c>
      <c r="I128" s="64"/>
      <c r="M128" s="27"/>
      <c r="N128" s="53"/>
    </row>
    <row r="129" spans="2:14" x14ac:dyDescent="0.25">
      <c r="B129" s="1" t="str">
        <f t="shared" si="10"/>
        <v>----</v>
      </c>
      <c r="C129" s="86"/>
      <c r="D129" s="86"/>
      <c r="E129" s="57" t="str">
        <f t="shared" si="6"/>
        <v>----</v>
      </c>
      <c r="F129" s="58" t="str">
        <f t="shared" si="7"/>
        <v>----</v>
      </c>
      <c r="G129" s="58" t="str">
        <f t="shared" si="8"/>
        <v>----</v>
      </c>
      <c r="H129" s="64" t="str">
        <f t="shared" si="9"/>
        <v>----</v>
      </c>
      <c r="I129" s="64"/>
      <c r="M129" s="27"/>
      <c r="N129" s="53"/>
    </row>
    <row r="130" spans="2:14" x14ac:dyDescent="0.25">
      <c r="B130" s="1" t="str">
        <f t="shared" si="10"/>
        <v>----</v>
      </c>
      <c r="C130" s="86"/>
      <c r="D130" s="86"/>
      <c r="E130" s="57" t="str">
        <f t="shared" si="6"/>
        <v>----</v>
      </c>
      <c r="F130" s="58" t="str">
        <f t="shared" si="7"/>
        <v>----</v>
      </c>
      <c r="G130" s="58" t="str">
        <f t="shared" si="8"/>
        <v>----</v>
      </c>
      <c r="H130" s="64" t="str">
        <f t="shared" si="9"/>
        <v>----</v>
      </c>
      <c r="I130" s="64"/>
      <c r="M130" s="27"/>
      <c r="N130" s="53"/>
    </row>
    <row r="131" spans="2:14" x14ac:dyDescent="0.25">
      <c r="B131" s="1" t="str">
        <f t="shared" si="10"/>
        <v>----</v>
      </c>
      <c r="C131" s="86"/>
      <c r="D131" s="86"/>
      <c r="E131" s="57" t="str">
        <f t="shared" si="6"/>
        <v>----</v>
      </c>
      <c r="F131" s="58" t="str">
        <f t="shared" si="7"/>
        <v>----</v>
      </c>
      <c r="G131" s="58" t="str">
        <f t="shared" si="8"/>
        <v>----</v>
      </c>
      <c r="H131" s="64" t="str">
        <f t="shared" si="9"/>
        <v>----</v>
      </c>
      <c r="I131" s="64"/>
      <c r="M131" s="27"/>
      <c r="N131" s="53"/>
    </row>
    <row r="132" spans="2:14" x14ac:dyDescent="0.25">
      <c r="B132" s="1" t="str">
        <f t="shared" si="10"/>
        <v>----</v>
      </c>
      <c r="C132" s="86"/>
      <c r="D132" s="86"/>
      <c r="E132" s="57" t="str">
        <f t="shared" si="6"/>
        <v>----</v>
      </c>
      <c r="F132" s="58" t="str">
        <f t="shared" si="7"/>
        <v>----</v>
      </c>
      <c r="G132" s="58" t="str">
        <f t="shared" si="8"/>
        <v>----</v>
      </c>
      <c r="H132" s="64" t="str">
        <f t="shared" si="9"/>
        <v>----</v>
      </c>
      <c r="I132" s="64"/>
    </row>
    <row r="133" spans="2:14" x14ac:dyDescent="0.25">
      <c r="B133" s="1" t="str">
        <f t="shared" si="10"/>
        <v>----</v>
      </c>
      <c r="C133" s="86"/>
      <c r="D133" s="86"/>
      <c r="E133" s="57" t="str">
        <f t="shared" si="6"/>
        <v>----</v>
      </c>
      <c r="F133" s="58" t="str">
        <f t="shared" si="7"/>
        <v>----</v>
      </c>
      <c r="G133" s="58" t="str">
        <f t="shared" si="8"/>
        <v>----</v>
      </c>
      <c r="H133" s="64" t="str">
        <f t="shared" si="9"/>
        <v>----</v>
      </c>
      <c r="I133" s="64"/>
    </row>
    <row r="134" spans="2:14" x14ac:dyDescent="0.25">
      <c r="B134" s="1" t="str">
        <f t="shared" si="10"/>
        <v>----</v>
      </c>
      <c r="C134" s="86"/>
      <c r="D134" s="86"/>
      <c r="E134" s="57" t="str">
        <f t="shared" si="6"/>
        <v>----</v>
      </c>
      <c r="F134" s="58" t="str">
        <f t="shared" si="7"/>
        <v>----</v>
      </c>
      <c r="G134" s="58" t="str">
        <f t="shared" si="8"/>
        <v>----</v>
      </c>
      <c r="H134" s="64" t="str">
        <f t="shared" si="9"/>
        <v>----</v>
      </c>
      <c r="I134" s="64"/>
    </row>
    <row r="135" spans="2:14" x14ac:dyDescent="0.25">
      <c r="B135" s="1" t="str">
        <f t="shared" si="10"/>
        <v>----</v>
      </c>
      <c r="C135" s="86"/>
      <c r="D135" s="86"/>
      <c r="E135" s="57" t="str">
        <f t="shared" si="6"/>
        <v>----</v>
      </c>
      <c r="F135" s="58" t="str">
        <f t="shared" si="7"/>
        <v>----</v>
      </c>
      <c r="G135" s="58" t="str">
        <f t="shared" si="8"/>
        <v>----</v>
      </c>
      <c r="H135" s="64" t="str">
        <f t="shared" si="9"/>
        <v>----</v>
      </c>
      <c r="I135" s="64"/>
    </row>
    <row r="136" spans="2:14" x14ac:dyDescent="0.25">
      <c r="B136" s="1" t="str">
        <f t="shared" si="10"/>
        <v>----</v>
      </c>
      <c r="C136" s="86"/>
      <c r="D136" s="86"/>
      <c r="E136" s="57" t="str">
        <f t="shared" si="6"/>
        <v>----</v>
      </c>
      <c r="F136" s="58" t="str">
        <f t="shared" si="7"/>
        <v>----</v>
      </c>
      <c r="G136" s="58" t="str">
        <f t="shared" si="8"/>
        <v>----</v>
      </c>
      <c r="H136" s="64" t="str">
        <f t="shared" si="9"/>
        <v>----</v>
      </c>
      <c r="I136" s="64"/>
    </row>
    <row r="137" spans="2:14" x14ac:dyDescent="0.25">
      <c r="B137" s="1" t="str">
        <f t="shared" si="10"/>
        <v>----</v>
      </c>
      <c r="C137" s="86"/>
      <c r="D137" s="86"/>
      <c r="E137" s="57" t="str">
        <f t="shared" si="6"/>
        <v>----</v>
      </c>
      <c r="F137" s="58" t="str">
        <f t="shared" si="7"/>
        <v>----</v>
      </c>
      <c r="G137" s="58" t="str">
        <f t="shared" si="8"/>
        <v>----</v>
      </c>
      <c r="H137" s="64" t="str">
        <f t="shared" si="9"/>
        <v>----</v>
      </c>
      <c r="I137" s="64"/>
    </row>
    <row r="138" spans="2:14" x14ac:dyDescent="0.25">
      <c r="B138" s="1" t="str">
        <f t="shared" si="10"/>
        <v>----</v>
      </c>
      <c r="C138" s="86"/>
      <c r="D138" s="86"/>
      <c r="E138" s="57" t="str">
        <f t="shared" si="6"/>
        <v>----</v>
      </c>
      <c r="F138" s="58" t="str">
        <f t="shared" si="7"/>
        <v>----</v>
      </c>
      <c r="G138" s="58" t="str">
        <f t="shared" si="8"/>
        <v>----</v>
      </c>
      <c r="H138" s="64" t="str">
        <f t="shared" si="9"/>
        <v>----</v>
      </c>
      <c r="I138" s="64"/>
    </row>
    <row r="139" spans="2:14" x14ac:dyDescent="0.25">
      <c r="B139" s="1" t="str">
        <f t="shared" si="10"/>
        <v>----</v>
      </c>
      <c r="C139" s="86"/>
      <c r="D139" s="86"/>
      <c r="E139" s="57" t="str">
        <f t="shared" si="6"/>
        <v>----</v>
      </c>
      <c r="F139" s="58" t="str">
        <f t="shared" si="7"/>
        <v>----</v>
      </c>
      <c r="G139" s="58" t="str">
        <f t="shared" si="8"/>
        <v>----</v>
      </c>
      <c r="H139" s="64" t="str">
        <f t="shared" si="9"/>
        <v>----</v>
      </c>
      <c r="I139" s="64"/>
    </row>
    <row r="140" spans="2:14" x14ac:dyDescent="0.25">
      <c r="B140" s="1" t="str">
        <f t="shared" si="10"/>
        <v>----</v>
      </c>
      <c r="C140" s="86"/>
      <c r="D140" s="86"/>
      <c r="E140" s="57" t="str">
        <f t="shared" si="6"/>
        <v>----</v>
      </c>
      <c r="F140" s="58" t="str">
        <f t="shared" si="7"/>
        <v>----</v>
      </c>
      <c r="G140" s="58" t="str">
        <f t="shared" si="8"/>
        <v>----</v>
      </c>
      <c r="H140" s="64" t="str">
        <f t="shared" si="9"/>
        <v>----</v>
      </c>
      <c r="I140" s="64"/>
    </row>
    <row r="141" spans="2:14" x14ac:dyDescent="0.25">
      <c r="B141" s="1" t="str">
        <f t="shared" si="10"/>
        <v>----</v>
      </c>
      <c r="C141" s="86"/>
      <c r="D141" s="86"/>
      <c r="E141" s="57" t="str">
        <f t="shared" si="6"/>
        <v>----</v>
      </c>
      <c r="F141" s="58" t="str">
        <f t="shared" si="7"/>
        <v>----</v>
      </c>
      <c r="G141" s="58" t="str">
        <f t="shared" si="8"/>
        <v>----</v>
      </c>
      <c r="H141" s="64" t="str">
        <f t="shared" si="9"/>
        <v>----</v>
      </c>
      <c r="I141" s="64"/>
    </row>
    <row r="142" spans="2:14" x14ac:dyDescent="0.25">
      <c r="B142" s="1" t="str">
        <f t="shared" si="10"/>
        <v>----</v>
      </c>
      <c r="C142" s="86"/>
      <c r="D142" s="86"/>
      <c r="E142" s="57" t="str">
        <f t="shared" si="6"/>
        <v>----</v>
      </c>
      <c r="F142" s="58" t="str">
        <f t="shared" si="7"/>
        <v>----</v>
      </c>
      <c r="G142" s="58" t="str">
        <f t="shared" si="8"/>
        <v>----</v>
      </c>
      <c r="H142" s="64" t="str">
        <f t="shared" si="9"/>
        <v>----</v>
      </c>
      <c r="I142" s="64"/>
    </row>
    <row r="143" spans="2:14" x14ac:dyDescent="0.25">
      <c r="B143" s="1" t="str">
        <f t="shared" si="10"/>
        <v>----</v>
      </c>
      <c r="C143" s="86"/>
      <c r="D143" s="86"/>
      <c r="E143" s="57" t="str">
        <f t="shared" si="6"/>
        <v>----</v>
      </c>
      <c r="F143" s="58" t="str">
        <f t="shared" si="7"/>
        <v>----</v>
      </c>
      <c r="G143" s="58" t="str">
        <f t="shared" si="8"/>
        <v>----</v>
      </c>
      <c r="H143" s="64" t="str">
        <f t="shared" si="9"/>
        <v>----</v>
      </c>
      <c r="I143" s="64"/>
    </row>
    <row r="144" spans="2:14" x14ac:dyDescent="0.25">
      <c r="B144" s="1" t="str">
        <f t="shared" si="10"/>
        <v>----</v>
      </c>
      <c r="C144" s="86"/>
      <c r="D144" s="86"/>
      <c r="E144" s="57" t="str">
        <f t="shared" si="6"/>
        <v>----</v>
      </c>
      <c r="F144" s="58" t="str">
        <f t="shared" si="7"/>
        <v>----</v>
      </c>
      <c r="G144" s="58" t="str">
        <f t="shared" si="8"/>
        <v>----</v>
      </c>
      <c r="H144" s="64" t="str">
        <f t="shared" si="9"/>
        <v>----</v>
      </c>
      <c r="I144" s="64"/>
    </row>
    <row r="145" spans="2:9" x14ac:dyDescent="0.25">
      <c r="B145" s="1" t="str">
        <f t="shared" si="10"/>
        <v>----</v>
      </c>
      <c r="C145" s="86"/>
      <c r="D145" s="86"/>
      <c r="E145" s="57" t="str">
        <f t="shared" si="6"/>
        <v>----</v>
      </c>
      <c r="F145" s="58" t="str">
        <f t="shared" si="7"/>
        <v>----</v>
      </c>
      <c r="G145" s="58" t="str">
        <f t="shared" si="8"/>
        <v>----</v>
      </c>
      <c r="H145" s="64" t="str">
        <f t="shared" si="9"/>
        <v>----</v>
      </c>
      <c r="I145" s="64"/>
    </row>
    <row r="146" spans="2:9" x14ac:dyDescent="0.25">
      <c r="B146" s="1" t="str">
        <f t="shared" si="10"/>
        <v>----</v>
      </c>
      <c r="C146" s="86"/>
      <c r="D146" s="86"/>
      <c r="E146" s="57" t="str">
        <f t="shared" si="6"/>
        <v>----</v>
      </c>
      <c r="F146" s="58" t="str">
        <f t="shared" si="7"/>
        <v>----</v>
      </c>
      <c r="G146" s="58" t="str">
        <f t="shared" si="8"/>
        <v>----</v>
      </c>
      <c r="H146" s="64" t="str">
        <f t="shared" si="9"/>
        <v>----</v>
      </c>
      <c r="I146" s="64"/>
    </row>
    <row r="147" spans="2:9" x14ac:dyDescent="0.25">
      <c r="B147" s="1" t="str">
        <f t="shared" si="10"/>
        <v>----</v>
      </c>
      <c r="C147" s="86"/>
      <c r="D147" s="86"/>
      <c r="E147" s="57" t="str">
        <f t="shared" si="6"/>
        <v>----</v>
      </c>
      <c r="F147" s="58" t="str">
        <f t="shared" si="7"/>
        <v>----</v>
      </c>
      <c r="G147" s="58" t="str">
        <f t="shared" si="8"/>
        <v>----</v>
      </c>
      <c r="H147" s="64" t="str">
        <f t="shared" si="9"/>
        <v>----</v>
      </c>
      <c r="I147" s="64"/>
    </row>
    <row r="148" spans="2:9" x14ac:dyDescent="0.25">
      <c r="B148" s="1" t="str">
        <f t="shared" si="10"/>
        <v>----</v>
      </c>
      <c r="C148" s="86"/>
      <c r="D148" s="86"/>
      <c r="E148" s="57" t="str">
        <f t="shared" si="6"/>
        <v>----</v>
      </c>
      <c r="F148" s="58" t="str">
        <f t="shared" si="7"/>
        <v>----</v>
      </c>
      <c r="G148" s="58" t="str">
        <f t="shared" si="8"/>
        <v>----</v>
      </c>
      <c r="H148" s="64" t="str">
        <f t="shared" si="9"/>
        <v>----</v>
      </c>
      <c r="I148" s="64"/>
    </row>
    <row r="149" spans="2:9" x14ac:dyDescent="0.25">
      <c r="B149" s="1" t="str">
        <f t="shared" si="10"/>
        <v>----</v>
      </c>
      <c r="C149" s="86"/>
      <c r="D149" s="86"/>
      <c r="E149" s="57" t="str">
        <f t="shared" ref="E149:E212" si="11">IF(B149&lt;&gt;"----",C149^2,"----")</f>
        <v>----</v>
      </c>
      <c r="F149" s="58" t="str">
        <f t="shared" ref="F149:F212" si="12">IF(B149&lt;&gt;"----",C149*D149,"----")</f>
        <v>----</v>
      </c>
      <c r="G149" s="58" t="str">
        <f t="shared" ref="G149:G212" si="13">IF(B149&lt;&gt;"----",$D$223+$D$224*C149,"----")</f>
        <v>----</v>
      </c>
      <c r="H149" s="64" t="str">
        <f t="shared" ref="H149:H212" si="14">IF(B149&lt;&gt;"----",D149-G149,"----")</f>
        <v>----</v>
      </c>
      <c r="I149" s="64"/>
    </row>
    <row r="150" spans="2:9" x14ac:dyDescent="0.25">
      <c r="B150" s="1" t="str">
        <f t="shared" ref="B150:B213" si="15">IF(C150&lt;&gt;0,B149+1,"----")</f>
        <v>----</v>
      </c>
      <c r="C150" s="86"/>
      <c r="D150" s="86"/>
      <c r="E150" s="57" t="str">
        <f t="shared" si="11"/>
        <v>----</v>
      </c>
      <c r="F150" s="58" t="str">
        <f t="shared" si="12"/>
        <v>----</v>
      </c>
      <c r="G150" s="58" t="str">
        <f t="shared" si="13"/>
        <v>----</v>
      </c>
      <c r="H150" s="64" t="str">
        <f t="shared" si="14"/>
        <v>----</v>
      </c>
      <c r="I150" s="64"/>
    </row>
    <row r="151" spans="2:9" x14ac:dyDescent="0.25">
      <c r="B151" s="1" t="str">
        <f t="shared" si="15"/>
        <v>----</v>
      </c>
      <c r="C151" s="86"/>
      <c r="D151" s="86"/>
      <c r="E151" s="57" t="str">
        <f t="shared" si="11"/>
        <v>----</v>
      </c>
      <c r="F151" s="58" t="str">
        <f t="shared" si="12"/>
        <v>----</v>
      </c>
      <c r="G151" s="58" t="str">
        <f t="shared" si="13"/>
        <v>----</v>
      </c>
      <c r="H151" s="64" t="str">
        <f t="shared" si="14"/>
        <v>----</v>
      </c>
      <c r="I151" s="64"/>
    </row>
    <row r="152" spans="2:9" x14ac:dyDescent="0.25">
      <c r="B152" s="1" t="str">
        <f t="shared" si="15"/>
        <v>----</v>
      </c>
      <c r="C152" s="86"/>
      <c r="D152" s="86"/>
      <c r="E152" s="57" t="str">
        <f t="shared" si="11"/>
        <v>----</v>
      </c>
      <c r="F152" s="58" t="str">
        <f t="shared" si="12"/>
        <v>----</v>
      </c>
      <c r="G152" s="58" t="str">
        <f t="shared" si="13"/>
        <v>----</v>
      </c>
      <c r="H152" s="64" t="str">
        <f t="shared" si="14"/>
        <v>----</v>
      </c>
      <c r="I152" s="64"/>
    </row>
    <row r="153" spans="2:9" x14ac:dyDescent="0.25">
      <c r="B153" s="1" t="str">
        <f t="shared" si="15"/>
        <v>----</v>
      </c>
      <c r="C153" s="86"/>
      <c r="D153" s="86"/>
      <c r="E153" s="57" t="str">
        <f t="shared" si="11"/>
        <v>----</v>
      </c>
      <c r="F153" s="58" t="str">
        <f t="shared" si="12"/>
        <v>----</v>
      </c>
      <c r="G153" s="58" t="str">
        <f t="shared" si="13"/>
        <v>----</v>
      </c>
      <c r="H153" s="64" t="str">
        <f t="shared" si="14"/>
        <v>----</v>
      </c>
      <c r="I153" s="64"/>
    </row>
    <row r="154" spans="2:9" x14ac:dyDescent="0.25">
      <c r="B154" s="1" t="str">
        <f t="shared" si="15"/>
        <v>----</v>
      </c>
      <c r="C154" s="86"/>
      <c r="D154" s="86"/>
      <c r="E154" s="57" t="str">
        <f t="shared" si="11"/>
        <v>----</v>
      </c>
      <c r="F154" s="58" t="str">
        <f t="shared" si="12"/>
        <v>----</v>
      </c>
      <c r="G154" s="58" t="str">
        <f t="shared" si="13"/>
        <v>----</v>
      </c>
      <c r="H154" s="64" t="str">
        <f t="shared" si="14"/>
        <v>----</v>
      </c>
      <c r="I154" s="64"/>
    </row>
    <row r="155" spans="2:9" x14ac:dyDescent="0.25">
      <c r="B155" s="1" t="str">
        <f t="shared" si="15"/>
        <v>----</v>
      </c>
      <c r="C155" s="86"/>
      <c r="D155" s="86"/>
      <c r="E155" s="57" t="str">
        <f t="shared" si="11"/>
        <v>----</v>
      </c>
      <c r="F155" s="58" t="str">
        <f t="shared" si="12"/>
        <v>----</v>
      </c>
      <c r="G155" s="58" t="str">
        <f t="shared" si="13"/>
        <v>----</v>
      </c>
      <c r="H155" s="64" t="str">
        <f t="shared" si="14"/>
        <v>----</v>
      </c>
      <c r="I155" s="64"/>
    </row>
    <row r="156" spans="2:9" x14ac:dyDescent="0.25">
      <c r="B156" s="1" t="str">
        <f t="shared" si="15"/>
        <v>----</v>
      </c>
      <c r="C156" s="86"/>
      <c r="D156" s="86"/>
      <c r="E156" s="57" t="str">
        <f t="shared" si="11"/>
        <v>----</v>
      </c>
      <c r="F156" s="58" t="str">
        <f t="shared" si="12"/>
        <v>----</v>
      </c>
      <c r="G156" s="58" t="str">
        <f t="shared" si="13"/>
        <v>----</v>
      </c>
      <c r="H156" s="64" t="str">
        <f t="shared" si="14"/>
        <v>----</v>
      </c>
      <c r="I156" s="64"/>
    </row>
    <row r="157" spans="2:9" x14ac:dyDescent="0.25">
      <c r="B157" s="1" t="str">
        <f t="shared" si="15"/>
        <v>----</v>
      </c>
      <c r="C157" s="86"/>
      <c r="D157" s="86"/>
      <c r="E157" s="57" t="str">
        <f t="shared" si="11"/>
        <v>----</v>
      </c>
      <c r="F157" s="58" t="str">
        <f t="shared" si="12"/>
        <v>----</v>
      </c>
      <c r="G157" s="58" t="str">
        <f t="shared" si="13"/>
        <v>----</v>
      </c>
      <c r="H157" s="64" t="str">
        <f t="shared" si="14"/>
        <v>----</v>
      </c>
      <c r="I157" s="64"/>
    </row>
    <row r="158" spans="2:9" x14ac:dyDescent="0.25">
      <c r="B158" s="1" t="str">
        <f t="shared" si="15"/>
        <v>----</v>
      </c>
      <c r="C158" s="86"/>
      <c r="D158" s="86"/>
      <c r="E158" s="57" t="str">
        <f t="shared" si="11"/>
        <v>----</v>
      </c>
      <c r="F158" s="58" t="str">
        <f t="shared" si="12"/>
        <v>----</v>
      </c>
      <c r="G158" s="58" t="str">
        <f t="shared" si="13"/>
        <v>----</v>
      </c>
      <c r="H158" s="64" t="str">
        <f t="shared" si="14"/>
        <v>----</v>
      </c>
      <c r="I158" s="64"/>
    </row>
    <row r="159" spans="2:9" x14ac:dyDescent="0.25">
      <c r="B159" s="1" t="str">
        <f t="shared" si="15"/>
        <v>----</v>
      </c>
      <c r="C159" s="86"/>
      <c r="D159" s="86"/>
      <c r="E159" s="57" t="str">
        <f t="shared" si="11"/>
        <v>----</v>
      </c>
      <c r="F159" s="58" t="str">
        <f t="shared" si="12"/>
        <v>----</v>
      </c>
      <c r="G159" s="58" t="str">
        <f t="shared" si="13"/>
        <v>----</v>
      </c>
      <c r="H159" s="64" t="str">
        <f t="shared" si="14"/>
        <v>----</v>
      </c>
      <c r="I159" s="64"/>
    </row>
    <row r="160" spans="2:9" x14ac:dyDescent="0.25">
      <c r="B160" s="1" t="str">
        <f t="shared" si="15"/>
        <v>----</v>
      </c>
      <c r="C160" s="86"/>
      <c r="D160" s="86"/>
      <c r="E160" s="57" t="str">
        <f t="shared" si="11"/>
        <v>----</v>
      </c>
      <c r="F160" s="58" t="str">
        <f t="shared" si="12"/>
        <v>----</v>
      </c>
      <c r="G160" s="58" t="str">
        <f t="shared" si="13"/>
        <v>----</v>
      </c>
      <c r="H160" s="64" t="str">
        <f t="shared" si="14"/>
        <v>----</v>
      </c>
      <c r="I160" s="64"/>
    </row>
    <row r="161" spans="2:9" x14ac:dyDescent="0.25">
      <c r="B161" s="1" t="str">
        <f t="shared" si="15"/>
        <v>----</v>
      </c>
      <c r="C161" s="86"/>
      <c r="D161" s="86"/>
      <c r="E161" s="57" t="str">
        <f t="shared" si="11"/>
        <v>----</v>
      </c>
      <c r="F161" s="58" t="str">
        <f t="shared" si="12"/>
        <v>----</v>
      </c>
      <c r="G161" s="58" t="str">
        <f t="shared" si="13"/>
        <v>----</v>
      </c>
      <c r="H161" s="64" t="str">
        <f t="shared" si="14"/>
        <v>----</v>
      </c>
      <c r="I161" s="64"/>
    </row>
    <row r="162" spans="2:9" x14ac:dyDescent="0.25">
      <c r="B162" s="1" t="str">
        <f t="shared" si="15"/>
        <v>----</v>
      </c>
      <c r="C162" s="86"/>
      <c r="D162" s="86"/>
      <c r="E162" s="57" t="str">
        <f t="shared" si="11"/>
        <v>----</v>
      </c>
      <c r="F162" s="58" t="str">
        <f t="shared" si="12"/>
        <v>----</v>
      </c>
      <c r="G162" s="58" t="str">
        <f t="shared" si="13"/>
        <v>----</v>
      </c>
      <c r="H162" s="64" t="str">
        <f t="shared" si="14"/>
        <v>----</v>
      </c>
      <c r="I162" s="64"/>
    </row>
    <row r="163" spans="2:9" x14ac:dyDescent="0.25">
      <c r="B163" s="1" t="str">
        <f t="shared" si="15"/>
        <v>----</v>
      </c>
      <c r="C163" s="86"/>
      <c r="D163" s="86"/>
      <c r="E163" s="57" t="str">
        <f t="shared" si="11"/>
        <v>----</v>
      </c>
      <c r="F163" s="58" t="str">
        <f t="shared" si="12"/>
        <v>----</v>
      </c>
      <c r="G163" s="58" t="str">
        <f t="shared" si="13"/>
        <v>----</v>
      </c>
      <c r="H163" s="64" t="str">
        <f t="shared" si="14"/>
        <v>----</v>
      </c>
      <c r="I163" s="64"/>
    </row>
    <row r="164" spans="2:9" x14ac:dyDescent="0.25">
      <c r="B164" s="1" t="str">
        <f t="shared" si="15"/>
        <v>----</v>
      </c>
      <c r="C164" s="86"/>
      <c r="D164" s="86"/>
      <c r="E164" s="57" t="str">
        <f t="shared" si="11"/>
        <v>----</v>
      </c>
      <c r="F164" s="58" t="str">
        <f t="shared" si="12"/>
        <v>----</v>
      </c>
      <c r="G164" s="58" t="str">
        <f t="shared" si="13"/>
        <v>----</v>
      </c>
      <c r="H164" s="64" t="str">
        <f t="shared" si="14"/>
        <v>----</v>
      </c>
      <c r="I164" s="64"/>
    </row>
    <row r="165" spans="2:9" x14ac:dyDescent="0.25">
      <c r="B165" s="1" t="str">
        <f t="shared" si="15"/>
        <v>----</v>
      </c>
      <c r="C165" s="86"/>
      <c r="D165" s="86"/>
      <c r="E165" s="57" t="str">
        <f t="shared" si="11"/>
        <v>----</v>
      </c>
      <c r="F165" s="58" t="str">
        <f t="shared" si="12"/>
        <v>----</v>
      </c>
      <c r="G165" s="58" t="str">
        <f t="shared" si="13"/>
        <v>----</v>
      </c>
      <c r="H165" s="64" t="str">
        <f t="shared" si="14"/>
        <v>----</v>
      </c>
      <c r="I165" s="64"/>
    </row>
    <row r="166" spans="2:9" x14ac:dyDescent="0.25">
      <c r="B166" s="1" t="str">
        <f t="shared" si="15"/>
        <v>----</v>
      </c>
      <c r="C166" s="86"/>
      <c r="D166" s="86"/>
      <c r="E166" s="57" t="str">
        <f t="shared" si="11"/>
        <v>----</v>
      </c>
      <c r="F166" s="58" t="str">
        <f t="shared" si="12"/>
        <v>----</v>
      </c>
      <c r="G166" s="58" t="str">
        <f t="shared" si="13"/>
        <v>----</v>
      </c>
      <c r="H166" s="64" t="str">
        <f t="shared" si="14"/>
        <v>----</v>
      </c>
      <c r="I166" s="64"/>
    </row>
    <row r="167" spans="2:9" x14ac:dyDescent="0.25">
      <c r="B167" s="1" t="str">
        <f t="shared" si="15"/>
        <v>----</v>
      </c>
      <c r="C167" s="86"/>
      <c r="D167" s="86"/>
      <c r="E167" s="57" t="str">
        <f t="shared" si="11"/>
        <v>----</v>
      </c>
      <c r="F167" s="58" t="str">
        <f t="shared" si="12"/>
        <v>----</v>
      </c>
      <c r="G167" s="58" t="str">
        <f t="shared" si="13"/>
        <v>----</v>
      </c>
      <c r="H167" s="64" t="str">
        <f t="shared" si="14"/>
        <v>----</v>
      </c>
      <c r="I167" s="64"/>
    </row>
    <row r="168" spans="2:9" x14ac:dyDescent="0.25">
      <c r="B168" s="1" t="str">
        <f t="shared" si="15"/>
        <v>----</v>
      </c>
      <c r="C168" s="86"/>
      <c r="D168" s="86"/>
      <c r="E168" s="57" t="str">
        <f t="shared" si="11"/>
        <v>----</v>
      </c>
      <c r="F168" s="58" t="str">
        <f t="shared" si="12"/>
        <v>----</v>
      </c>
      <c r="G168" s="58" t="str">
        <f t="shared" si="13"/>
        <v>----</v>
      </c>
      <c r="H168" s="64" t="str">
        <f t="shared" si="14"/>
        <v>----</v>
      </c>
      <c r="I168" s="64"/>
    </row>
    <row r="169" spans="2:9" x14ac:dyDescent="0.25">
      <c r="B169" s="1" t="str">
        <f t="shared" si="15"/>
        <v>----</v>
      </c>
      <c r="C169" s="86"/>
      <c r="D169" s="86"/>
      <c r="E169" s="57" t="str">
        <f t="shared" si="11"/>
        <v>----</v>
      </c>
      <c r="F169" s="58" t="str">
        <f t="shared" si="12"/>
        <v>----</v>
      </c>
      <c r="G169" s="58" t="str">
        <f t="shared" si="13"/>
        <v>----</v>
      </c>
      <c r="H169" s="64" t="str">
        <f t="shared" si="14"/>
        <v>----</v>
      </c>
      <c r="I169" s="64"/>
    </row>
    <row r="170" spans="2:9" x14ac:dyDescent="0.25">
      <c r="B170" s="1" t="str">
        <f t="shared" si="15"/>
        <v>----</v>
      </c>
      <c r="C170" s="86"/>
      <c r="D170" s="86"/>
      <c r="E170" s="57" t="str">
        <f t="shared" si="11"/>
        <v>----</v>
      </c>
      <c r="F170" s="58" t="str">
        <f t="shared" si="12"/>
        <v>----</v>
      </c>
      <c r="G170" s="58" t="str">
        <f t="shared" si="13"/>
        <v>----</v>
      </c>
      <c r="H170" s="64" t="str">
        <f t="shared" si="14"/>
        <v>----</v>
      </c>
      <c r="I170" s="64"/>
    </row>
    <row r="171" spans="2:9" x14ac:dyDescent="0.25">
      <c r="B171" s="1" t="str">
        <f t="shared" si="15"/>
        <v>----</v>
      </c>
      <c r="C171" s="86"/>
      <c r="D171" s="86"/>
      <c r="E171" s="57" t="str">
        <f t="shared" si="11"/>
        <v>----</v>
      </c>
      <c r="F171" s="58" t="str">
        <f t="shared" si="12"/>
        <v>----</v>
      </c>
      <c r="G171" s="58" t="str">
        <f t="shared" si="13"/>
        <v>----</v>
      </c>
      <c r="H171" s="64" t="str">
        <f t="shared" si="14"/>
        <v>----</v>
      </c>
      <c r="I171" s="64"/>
    </row>
    <row r="172" spans="2:9" x14ac:dyDescent="0.25">
      <c r="B172" s="1" t="str">
        <f t="shared" si="15"/>
        <v>----</v>
      </c>
      <c r="C172" s="86"/>
      <c r="D172" s="86"/>
      <c r="E172" s="57" t="str">
        <f t="shared" si="11"/>
        <v>----</v>
      </c>
      <c r="F172" s="58" t="str">
        <f t="shared" si="12"/>
        <v>----</v>
      </c>
      <c r="G172" s="58" t="str">
        <f t="shared" si="13"/>
        <v>----</v>
      </c>
      <c r="H172" s="64" t="str">
        <f t="shared" si="14"/>
        <v>----</v>
      </c>
      <c r="I172" s="64"/>
    </row>
    <row r="173" spans="2:9" x14ac:dyDescent="0.25">
      <c r="B173" s="1" t="str">
        <f t="shared" si="15"/>
        <v>----</v>
      </c>
      <c r="C173" s="86"/>
      <c r="D173" s="86"/>
      <c r="E173" s="57" t="str">
        <f t="shared" si="11"/>
        <v>----</v>
      </c>
      <c r="F173" s="58" t="str">
        <f t="shared" si="12"/>
        <v>----</v>
      </c>
      <c r="G173" s="58" t="str">
        <f t="shared" si="13"/>
        <v>----</v>
      </c>
      <c r="H173" s="64" t="str">
        <f t="shared" si="14"/>
        <v>----</v>
      </c>
      <c r="I173" s="64"/>
    </row>
    <row r="174" spans="2:9" x14ac:dyDescent="0.25">
      <c r="B174" s="1" t="str">
        <f t="shared" si="15"/>
        <v>----</v>
      </c>
      <c r="C174" s="86"/>
      <c r="D174" s="86"/>
      <c r="E174" s="57" t="str">
        <f t="shared" si="11"/>
        <v>----</v>
      </c>
      <c r="F174" s="58" t="str">
        <f t="shared" si="12"/>
        <v>----</v>
      </c>
      <c r="G174" s="58" t="str">
        <f t="shared" si="13"/>
        <v>----</v>
      </c>
      <c r="H174" s="64" t="str">
        <f t="shared" si="14"/>
        <v>----</v>
      </c>
      <c r="I174" s="64"/>
    </row>
    <row r="175" spans="2:9" x14ac:dyDescent="0.25">
      <c r="B175" s="1" t="str">
        <f t="shared" si="15"/>
        <v>----</v>
      </c>
      <c r="C175" s="86"/>
      <c r="D175" s="86"/>
      <c r="E175" s="57" t="str">
        <f t="shared" si="11"/>
        <v>----</v>
      </c>
      <c r="F175" s="58" t="str">
        <f t="shared" si="12"/>
        <v>----</v>
      </c>
      <c r="G175" s="58" t="str">
        <f t="shared" si="13"/>
        <v>----</v>
      </c>
      <c r="H175" s="64" t="str">
        <f t="shared" si="14"/>
        <v>----</v>
      </c>
      <c r="I175" s="64"/>
    </row>
    <row r="176" spans="2:9" x14ac:dyDescent="0.25">
      <c r="B176" s="1" t="str">
        <f t="shared" si="15"/>
        <v>----</v>
      </c>
      <c r="C176" s="86"/>
      <c r="D176" s="86"/>
      <c r="E176" s="57" t="str">
        <f t="shared" si="11"/>
        <v>----</v>
      </c>
      <c r="F176" s="58" t="str">
        <f t="shared" si="12"/>
        <v>----</v>
      </c>
      <c r="G176" s="58" t="str">
        <f t="shared" si="13"/>
        <v>----</v>
      </c>
      <c r="H176" s="64" t="str">
        <f t="shared" si="14"/>
        <v>----</v>
      </c>
      <c r="I176" s="64"/>
    </row>
    <row r="177" spans="2:9" x14ac:dyDescent="0.25">
      <c r="B177" s="1" t="str">
        <f t="shared" si="15"/>
        <v>----</v>
      </c>
      <c r="C177" s="86"/>
      <c r="D177" s="86"/>
      <c r="E177" s="57" t="str">
        <f t="shared" si="11"/>
        <v>----</v>
      </c>
      <c r="F177" s="58" t="str">
        <f t="shared" si="12"/>
        <v>----</v>
      </c>
      <c r="G177" s="58" t="str">
        <f t="shared" si="13"/>
        <v>----</v>
      </c>
      <c r="H177" s="64" t="str">
        <f t="shared" si="14"/>
        <v>----</v>
      </c>
      <c r="I177" s="64"/>
    </row>
    <row r="178" spans="2:9" x14ac:dyDescent="0.25">
      <c r="B178" s="1" t="str">
        <f t="shared" si="15"/>
        <v>----</v>
      </c>
      <c r="C178" s="86"/>
      <c r="D178" s="86"/>
      <c r="E178" s="57" t="str">
        <f t="shared" si="11"/>
        <v>----</v>
      </c>
      <c r="F178" s="58" t="str">
        <f t="shared" si="12"/>
        <v>----</v>
      </c>
      <c r="G178" s="58" t="str">
        <f t="shared" si="13"/>
        <v>----</v>
      </c>
      <c r="H178" s="64" t="str">
        <f t="shared" si="14"/>
        <v>----</v>
      </c>
      <c r="I178" s="64"/>
    </row>
    <row r="179" spans="2:9" x14ac:dyDescent="0.25">
      <c r="B179" s="1" t="str">
        <f t="shared" si="15"/>
        <v>----</v>
      </c>
      <c r="C179" s="86"/>
      <c r="D179" s="86"/>
      <c r="E179" s="57" t="str">
        <f t="shared" si="11"/>
        <v>----</v>
      </c>
      <c r="F179" s="58" t="str">
        <f t="shared" si="12"/>
        <v>----</v>
      </c>
      <c r="G179" s="58" t="str">
        <f t="shared" si="13"/>
        <v>----</v>
      </c>
      <c r="H179" s="64" t="str">
        <f t="shared" si="14"/>
        <v>----</v>
      </c>
      <c r="I179" s="64"/>
    </row>
    <row r="180" spans="2:9" x14ac:dyDescent="0.25">
      <c r="B180" s="1" t="str">
        <f t="shared" si="15"/>
        <v>----</v>
      </c>
      <c r="C180" s="86"/>
      <c r="D180" s="86"/>
      <c r="E180" s="57" t="str">
        <f t="shared" si="11"/>
        <v>----</v>
      </c>
      <c r="F180" s="58" t="str">
        <f t="shared" si="12"/>
        <v>----</v>
      </c>
      <c r="G180" s="58" t="str">
        <f t="shared" si="13"/>
        <v>----</v>
      </c>
      <c r="H180" s="64" t="str">
        <f t="shared" si="14"/>
        <v>----</v>
      </c>
      <c r="I180" s="64"/>
    </row>
    <row r="181" spans="2:9" x14ac:dyDescent="0.25">
      <c r="B181" s="1" t="str">
        <f t="shared" si="15"/>
        <v>----</v>
      </c>
      <c r="C181" s="86"/>
      <c r="D181" s="86"/>
      <c r="E181" s="57" t="str">
        <f t="shared" si="11"/>
        <v>----</v>
      </c>
      <c r="F181" s="58" t="str">
        <f t="shared" si="12"/>
        <v>----</v>
      </c>
      <c r="G181" s="58" t="str">
        <f t="shared" si="13"/>
        <v>----</v>
      </c>
      <c r="H181" s="64" t="str">
        <f t="shared" si="14"/>
        <v>----</v>
      </c>
      <c r="I181" s="64"/>
    </row>
    <row r="182" spans="2:9" x14ac:dyDescent="0.25">
      <c r="B182" s="1" t="str">
        <f t="shared" si="15"/>
        <v>----</v>
      </c>
      <c r="C182" s="86"/>
      <c r="D182" s="86"/>
      <c r="E182" s="57" t="str">
        <f t="shared" si="11"/>
        <v>----</v>
      </c>
      <c r="F182" s="58" t="str">
        <f t="shared" si="12"/>
        <v>----</v>
      </c>
      <c r="G182" s="58" t="str">
        <f t="shared" si="13"/>
        <v>----</v>
      </c>
      <c r="H182" s="64" t="str">
        <f t="shared" si="14"/>
        <v>----</v>
      </c>
      <c r="I182" s="64"/>
    </row>
    <row r="183" spans="2:9" x14ac:dyDescent="0.25">
      <c r="B183" s="1" t="str">
        <f t="shared" si="15"/>
        <v>----</v>
      </c>
      <c r="C183" s="86"/>
      <c r="D183" s="86"/>
      <c r="E183" s="57" t="str">
        <f t="shared" si="11"/>
        <v>----</v>
      </c>
      <c r="F183" s="58" t="str">
        <f t="shared" si="12"/>
        <v>----</v>
      </c>
      <c r="G183" s="58" t="str">
        <f t="shared" si="13"/>
        <v>----</v>
      </c>
      <c r="H183" s="64" t="str">
        <f t="shared" si="14"/>
        <v>----</v>
      </c>
      <c r="I183" s="64"/>
    </row>
    <row r="184" spans="2:9" x14ac:dyDescent="0.25">
      <c r="B184" s="1" t="str">
        <f t="shared" si="15"/>
        <v>----</v>
      </c>
      <c r="C184" s="86"/>
      <c r="D184" s="86"/>
      <c r="E184" s="57" t="str">
        <f t="shared" si="11"/>
        <v>----</v>
      </c>
      <c r="F184" s="58" t="str">
        <f t="shared" si="12"/>
        <v>----</v>
      </c>
      <c r="G184" s="58" t="str">
        <f t="shared" si="13"/>
        <v>----</v>
      </c>
      <c r="H184" s="64" t="str">
        <f t="shared" si="14"/>
        <v>----</v>
      </c>
      <c r="I184" s="64"/>
    </row>
    <row r="185" spans="2:9" x14ac:dyDescent="0.25">
      <c r="B185" s="1" t="str">
        <f t="shared" si="15"/>
        <v>----</v>
      </c>
      <c r="C185" s="86"/>
      <c r="D185" s="86"/>
      <c r="E185" s="57" t="str">
        <f t="shared" si="11"/>
        <v>----</v>
      </c>
      <c r="F185" s="58" t="str">
        <f t="shared" si="12"/>
        <v>----</v>
      </c>
      <c r="G185" s="58" t="str">
        <f t="shared" si="13"/>
        <v>----</v>
      </c>
      <c r="H185" s="64" t="str">
        <f t="shared" si="14"/>
        <v>----</v>
      </c>
      <c r="I185" s="64"/>
    </row>
    <row r="186" spans="2:9" x14ac:dyDescent="0.25">
      <c r="B186" s="1" t="str">
        <f t="shared" si="15"/>
        <v>----</v>
      </c>
      <c r="C186" s="86"/>
      <c r="D186" s="86"/>
      <c r="E186" s="57" t="str">
        <f t="shared" si="11"/>
        <v>----</v>
      </c>
      <c r="F186" s="58" t="str">
        <f t="shared" si="12"/>
        <v>----</v>
      </c>
      <c r="G186" s="58" t="str">
        <f t="shared" si="13"/>
        <v>----</v>
      </c>
      <c r="H186" s="64" t="str">
        <f t="shared" si="14"/>
        <v>----</v>
      </c>
      <c r="I186" s="64"/>
    </row>
    <row r="187" spans="2:9" x14ac:dyDescent="0.25">
      <c r="B187" s="1" t="str">
        <f t="shared" si="15"/>
        <v>----</v>
      </c>
      <c r="C187" s="86"/>
      <c r="D187" s="86"/>
      <c r="E187" s="57" t="str">
        <f t="shared" si="11"/>
        <v>----</v>
      </c>
      <c r="F187" s="58" t="str">
        <f t="shared" si="12"/>
        <v>----</v>
      </c>
      <c r="G187" s="58" t="str">
        <f t="shared" si="13"/>
        <v>----</v>
      </c>
      <c r="H187" s="64" t="str">
        <f t="shared" si="14"/>
        <v>----</v>
      </c>
      <c r="I187" s="64"/>
    </row>
    <row r="188" spans="2:9" x14ac:dyDescent="0.25">
      <c r="B188" s="1" t="str">
        <f t="shared" si="15"/>
        <v>----</v>
      </c>
      <c r="C188" s="86"/>
      <c r="D188" s="86"/>
      <c r="E188" s="57" t="str">
        <f t="shared" si="11"/>
        <v>----</v>
      </c>
      <c r="F188" s="58" t="str">
        <f t="shared" si="12"/>
        <v>----</v>
      </c>
      <c r="G188" s="58" t="str">
        <f t="shared" si="13"/>
        <v>----</v>
      </c>
      <c r="H188" s="64" t="str">
        <f t="shared" si="14"/>
        <v>----</v>
      </c>
      <c r="I188" s="64"/>
    </row>
    <row r="189" spans="2:9" x14ac:dyDescent="0.25">
      <c r="B189" s="1" t="str">
        <f t="shared" si="15"/>
        <v>----</v>
      </c>
      <c r="C189" s="86"/>
      <c r="D189" s="86"/>
      <c r="E189" s="57" t="str">
        <f t="shared" si="11"/>
        <v>----</v>
      </c>
      <c r="F189" s="58" t="str">
        <f t="shared" si="12"/>
        <v>----</v>
      </c>
      <c r="G189" s="58" t="str">
        <f t="shared" si="13"/>
        <v>----</v>
      </c>
      <c r="H189" s="64" t="str">
        <f t="shared" si="14"/>
        <v>----</v>
      </c>
      <c r="I189" s="64"/>
    </row>
    <row r="190" spans="2:9" x14ac:dyDescent="0.25">
      <c r="B190" s="1" t="str">
        <f t="shared" si="15"/>
        <v>----</v>
      </c>
      <c r="C190" s="86"/>
      <c r="D190" s="86"/>
      <c r="E190" s="57" t="str">
        <f t="shared" si="11"/>
        <v>----</v>
      </c>
      <c r="F190" s="58" t="str">
        <f t="shared" si="12"/>
        <v>----</v>
      </c>
      <c r="G190" s="58" t="str">
        <f t="shared" si="13"/>
        <v>----</v>
      </c>
      <c r="H190" s="64" t="str">
        <f t="shared" si="14"/>
        <v>----</v>
      </c>
      <c r="I190" s="64"/>
    </row>
    <row r="191" spans="2:9" x14ac:dyDescent="0.25">
      <c r="B191" s="1" t="str">
        <f t="shared" si="15"/>
        <v>----</v>
      </c>
      <c r="C191" s="86"/>
      <c r="D191" s="86"/>
      <c r="E191" s="57" t="str">
        <f t="shared" si="11"/>
        <v>----</v>
      </c>
      <c r="F191" s="58" t="str">
        <f t="shared" si="12"/>
        <v>----</v>
      </c>
      <c r="G191" s="58" t="str">
        <f t="shared" si="13"/>
        <v>----</v>
      </c>
      <c r="H191" s="64" t="str">
        <f t="shared" si="14"/>
        <v>----</v>
      </c>
      <c r="I191" s="64"/>
    </row>
    <row r="192" spans="2:9" x14ac:dyDescent="0.25">
      <c r="B192" s="1" t="str">
        <f t="shared" si="15"/>
        <v>----</v>
      </c>
      <c r="C192" s="86"/>
      <c r="D192" s="86"/>
      <c r="E192" s="57" t="str">
        <f t="shared" si="11"/>
        <v>----</v>
      </c>
      <c r="F192" s="58" t="str">
        <f t="shared" si="12"/>
        <v>----</v>
      </c>
      <c r="G192" s="58" t="str">
        <f t="shared" si="13"/>
        <v>----</v>
      </c>
      <c r="H192" s="64" t="str">
        <f t="shared" si="14"/>
        <v>----</v>
      </c>
      <c r="I192" s="64"/>
    </row>
    <row r="193" spans="2:9" x14ac:dyDescent="0.25">
      <c r="B193" s="1" t="str">
        <f t="shared" si="15"/>
        <v>----</v>
      </c>
      <c r="C193" s="86"/>
      <c r="D193" s="86"/>
      <c r="E193" s="57" t="str">
        <f t="shared" si="11"/>
        <v>----</v>
      </c>
      <c r="F193" s="58" t="str">
        <f t="shared" si="12"/>
        <v>----</v>
      </c>
      <c r="G193" s="58" t="str">
        <f t="shared" si="13"/>
        <v>----</v>
      </c>
      <c r="H193" s="64" t="str">
        <f t="shared" si="14"/>
        <v>----</v>
      </c>
      <c r="I193" s="64"/>
    </row>
    <row r="194" spans="2:9" x14ac:dyDescent="0.25">
      <c r="B194" s="1" t="str">
        <f t="shared" si="15"/>
        <v>----</v>
      </c>
      <c r="C194" s="86"/>
      <c r="D194" s="86"/>
      <c r="E194" s="57" t="str">
        <f t="shared" si="11"/>
        <v>----</v>
      </c>
      <c r="F194" s="58" t="str">
        <f t="shared" si="12"/>
        <v>----</v>
      </c>
      <c r="G194" s="58" t="str">
        <f t="shared" si="13"/>
        <v>----</v>
      </c>
      <c r="H194" s="64" t="str">
        <f t="shared" si="14"/>
        <v>----</v>
      </c>
      <c r="I194" s="64"/>
    </row>
    <row r="195" spans="2:9" x14ac:dyDescent="0.25">
      <c r="B195" s="1" t="str">
        <f t="shared" si="15"/>
        <v>----</v>
      </c>
      <c r="C195" s="86"/>
      <c r="D195" s="86"/>
      <c r="E195" s="57" t="str">
        <f t="shared" si="11"/>
        <v>----</v>
      </c>
      <c r="F195" s="58" t="str">
        <f t="shared" si="12"/>
        <v>----</v>
      </c>
      <c r="G195" s="58" t="str">
        <f t="shared" si="13"/>
        <v>----</v>
      </c>
      <c r="H195" s="64" t="str">
        <f t="shared" si="14"/>
        <v>----</v>
      </c>
      <c r="I195" s="64"/>
    </row>
    <row r="196" spans="2:9" x14ac:dyDescent="0.25">
      <c r="B196" s="1" t="str">
        <f t="shared" si="15"/>
        <v>----</v>
      </c>
      <c r="C196" s="86"/>
      <c r="D196" s="86"/>
      <c r="E196" s="57" t="str">
        <f t="shared" si="11"/>
        <v>----</v>
      </c>
      <c r="F196" s="58" t="str">
        <f t="shared" si="12"/>
        <v>----</v>
      </c>
      <c r="G196" s="58" t="str">
        <f t="shared" si="13"/>
        <v>----</v>
      </c>
      <c r="H196" s="64" t="str">
        <f t="shared" si="14"/>
        <v>----</v>
      </c>
      <c r="I196" s="64"/>
    </row>
    <row r="197" spans="2:9" x14ac:dyDescent="0.25">
      <c r="B197" s="1" t="str">
        <f t="shared" si="15"/>
        <v>----</v>
      </c>
      <c r="C197" s="86"/>
      <c r="D197" s="86"/>
      <c r="E197" s="57" t="str">
        <f t="shared" si="11"/>
        <v>----</v>
      </c>
      <c r="F197" s="58" t="str">
        <f t="shared" si="12"/>
        <v>----</v>
      </c>
      <c r="G197" s="58" t="str">
        <f t="shared" si="13"/>
        <v>----</v>
      </c>
      <c r="H197" s="64" t="str">
        <f t="shared" si="14"/>
        <v>----</v>
      </c>
      <c r="I197" s="64"/>
    </row>
    <row r="198" spans="2:9" x14ac:dyDescent="0.25">
      <c r="B198" s="1" t="str">
        <f t="shared" si="15"/>
        <v>----</v>
      </c>
      <c r="C198" s="86"/>
      <c r="D198" s="86"/>
      <c r="E198" s="57" t="str">
        <f t="shared" si="11"/>
        <v>----</v>
      </c>
      <c r="F198" s="58" t="str">
        <f t="shared" si="12"/>
        <v>----</v>
      </c>
      <c r="G198" s="58" t="str">
        <f t="shared" si="13"/>
        <v>----</v>
      </c>
      <c r="H198" s="64" t="str">
        <f t="shared" si="14"/>
        <v>----</v>
      </c>
      <c r="I198" s="64"/>
    </row>
    <row r="199" spans="2:9" x14ac:dyDescent="0.25">
      <c r="B199" s="1" t="str">
        <f t="shared" si="15"/>
        <v>----</v>
      </c>
      <c r="C199" s="86"/>
      <c r="D199" s="86"/>
      <c r="E199" s="57" t="str">
        <f t="shared" si="11"/>
        <v>----</v>
      </c>
      <c r="F199" s="58" t="str">
        <f t="shared" si="12"/>
        <v>----</v>
      </c>
      <c r="G199" s="58" t="str">
        <f t="shared" si="13"/>
        <v>----</v>
      </c>
      <c r="H199" s="64" t="str">
        <f t="shared" si="14"/>
        <v>----</v>
      </c>
      <c r="I199" s="64"/>
    </row>
    <row r="200" spans="2:9" x14ac:dyDescent="0.25">
      <c r="B200" s="1" t="str">
        <f t="shared" si="15"/>
        <v>----</v>
      </c>
      <c r="C200" s="86"/>
      <c r="D200" s="86"/>
      <c r="E200" s="57" t="str">
        <f t="shared" si="11"/>
        <v>----</v>
      </c>
      <c r="F200" s="58" t="str">
        <f t="shared" si="12"/>
        <v>----</v>
      </c>
      <c r="G200" s="58" t="str">
        <f t="shared" si="13"/>
        <v>----</v>
      </c>
      <c r="H200" s="64" t="str">
        <f t="shared" si="14"/>
        <v>----</v>
      </c>
      <c r="I200" s="64"/>
    </row>
    <row r="201" spans="2:9" x14ac:dyDescent="0.25">
      <c r="B201" s="1" t="str">
        <f t="shared" si="15"/>
        <v>----</v>
      </c>
      <c r="C201" s="86"/>
      <c r="D201" s="86"/>
      <c r="E201" s="57" t="str">
        <f t="shared" si="11"/>
        <v>----</v>
      </c>
      <c r="F201" s="58" t="str">
        <f t="shared" si="12"/>
        <v>----</v>
      </c>
      <c r="G201" s="58" t="str">
        <f t="shared" si="13"/>
        <v>----</v>
      </c>
      <c r="H201" s="64" t="str">
        <f t="shared" si="14"/>
        <v>----</v>
      </c>
      <c r="I201" s="64"/>
    </row>
    <row r="202" spans="2:9" x14ac:dyDescent="0.25">
      <c r="B202" s="1" t="str">
        <f t="shared" si="15"/>
        <v>----</v>
      </c>
      <c r="C202" s="86"/>
      <c r="D202" s="86"/>
      <c r="E202" s="57" t="str">
        <f t="shared" si="11"/>
        <v>----</v>
      </c>
      <c r="F202" s="58" t="str">
        <f t="shared" si="12"/>
        <v>----</v>
      </c>
      <c r="G202" s="58" t="str">
        <f t="shared" si="13"/>
        <v>----</v>
      </c>
      <c r="H202" s="64" t="str">
        <f t="shared" si="14"/>
        <v>----</v>
      </c>
      <c r="I202" s="64"/>
    </row>
    <row r="203" spans="2:9" x14ac:dyDescent="0.25">
      <c r="B203" s="1" t="str">
        <f t="shared" si="15"/>
        <v>----</v>
      </c>
      <c r="C203" s="86"/>
      <c r="D203" s="86"/>
      <c r="E203" s="57" t="str">
        <f t="shared" si="11"/>
        <v>----</v>
      </c>
      <c r="F203" s="58" t="str">
        <f t="shared" si="12"/>
        <v>----</v>
      </c>
      <c r="G203" s="58" t="str">
        <f t="shared" si="13"/>
        <v>----</v>
      </c>
      <c r="H203" s="64" t="str">
        <f t="shared" si="14"/>
        <v>----</v>
      </c>
      <c r="I203" s="64"/>
    </row>
    <row r="204" spans="2:9" x14ac:dyDescent="0.25">
      <c r="B204" s="1" t="str">
        <f t="shared" si="15"/>
        <v>----</v>
      </c>
      <c r="C204" s="86"/>
      <c r="D204" s="86"/>
      <c r="E204" s="57" t="str">
        <f t="shared" si="11"/>
        <v>----</v>
      </c>
      <c r="F204" s="58" t="str">
        <f t="shared" si="12"/>
        <v>----</v>
      </c>
      <c r="G204" s="58" t="str">
        <f t="shared" si="13"/>
        <v>----</v>
      </c>
      <c r="H204" s="64" t="str">
        <f t="shared" si="14"/>
        <v>----</v>
      </c>
      <c r="I204" s="64"/>
    </row>
    <row r="205" spans="2:9" x14ac:dyDescent="0.25">
      <c r="B205" s="1" t="str">
        <f t="shared" si="15"/>
        <v>----</v>
      </c>
      <c r="C205" s="86"/>
      <c r="D205" s="86"/>
      <c r="E205" s="57" t="str">
        <f t="shared" si="11"/>
        <v>----</v>
      </c>
      <c r="F205" s="58" t="str">
        <f t="shared" si="12"/>
        <v>----</v>
      </c>
      <c r="G205" s="58" t="str">
        <f t="shared" si="13"/>
        <v>----</v>
      </c>
      <c r="H205" s="64" t="str">
        <f t="shared" si="14"/>
        <v>----</v>
      </c>
      <c r="I205" s="64"/>
    </row>
    <row r="206" spans="2:9" x14ac:dyDescent="0.25">
      <c r="B206" s="1" t="str">
        <f t="shared" si="15"/>
        <v>----</v>
      </c>
      <c r="C206" s="86"/>
      <c r="D206" s="86"/>
      <c r="E206" s="57" t="str">
        <f t="shared" si="11"/>
        <v>----</v>
      </c>
      <c r="F206" s="58" t="str">
        <f t="shared" si="12"/>
        <v>----</v>
      </c>
      <c r="G206" s="58" t="str">
        <f t="shared" si="13"/>
        <v>----</v>
      </c>
      <c r="H206" s="64" t="str">
        <f t="shared" si="14"/>
        <v>----</v>
      </c>
      <c r="I206" s="64"/>
    </row>
    <row r="207" spans="2:9" x14ac:dyDescent="0.25">
      <c r="B207" s="1" t="str">
        <f t="shared" si="15"/>
        <v>----</v>
      </c>
      <c r="C207" s="86"/>
      <c r="D207" s="86"/>
      <c r="E207" s="57" t="str">
        <f t="shared" si="11"/>
        <v>----</v>
      </c>
      <c r="F207" s="58" t="str">
        <f t="shared" si="12"/>
        <v>----</v>
      </c>
      <c r="G207" s="58" t="str">
        <f t="shared" si="13"/>
        <v>----</v>
      </c>
      <c r="H207" s="64" t="str">
        <f t="shared" si="14"/>
        <v>----</v>
      </c>
      <c r="I207" s="64"/>
    </row>
    <row r="208" spans="2:9" x14ac:dyDescent="0.25">
      <c r="B208" s="1" t="str">
        <f t="shared" si="15"/>
        <v>----</v>
      </c>
      <c r="C208" s="86"/>
      <c r="D208" s="86"/>
      <c r="E208" s="57" t="str">
        <f t="shared" si="11"/>
        <v>----</v>
      </c>
      <c r="F208" s="58" t="str">
        <f t="shared" si="12"/>
        <v>----</v>
      </c>
      <c r="G208" s="58" t="str">
        <f t="shared" si="13"/>
        <v>----</v>
      </c>
      <c r="H208" s="64" t="str">
        <f t="shared" si="14"/>
        <v>----</v>
      </c>
      <c r="I208" s="64"/>
    </row>
    <row r="209" spans="1:9" x14ac:dyDescent="0.25">
      <c r="B209" s="1" t="str">
        <f t="shared" si="15"/>
        <v>----</v>
      </c>
      <c r="C209" s="86"/>
      <c r="D209" s="86"/>
      <c r="E209" s="57" t="str">
        <f t="shared" si="11"/>
        <v>----</v>
      </c>
      <c r="F209" s="58" t="str">
        <f t="shared" si="12"/>
        <v>----</v>
      </c>
      <c r="G209" s="58" t="str">
        <f t="shared" si="13"/>
        <v>----</v>
      </c>
      <c r="H209" s="64" t="str">
        <f t="shared" si="14"/>
        <v>----</v>
      </c>
      <c r="I209" s="64"/>
    </row>
    <row r="210" spans="1:9" x14ac:dyDescent="0.25">
      <c r="B210" s="1" t="str">
        <f t="shared" si="15"/>
        <v>----</v>
      </c>
      <c r="C210" s="86"/>
      <c r="D210" s="86"/>
      <c r="E210" s="57" t="str">
        <f t="shared" si="11"/>
        <v>----</v>
      </c>
      <c r="F210" s="58" t="str">
        <f t="shared" si="12"/>
        <v>----</v>
      </c>
      <c r="G210" s="58" t="str">
        <f t="shared" si="13"/>
        <v>----</v>
      </c>
      <c r="H210" s="64" t="str">
        <f t="shared" si="14"/>
        <v>----</v>
      </c>
      <c r="I210" s="64"/>
    </row>
    <row r="211" spans="1:9" x14ac:dyDescent="0.25">
      <c r="B211" s="1" t="str">
        <f t="shared" si="15"/>
        <v>----</v>
      </c>
      <c r="C211" s="86"/>
      <c r="D211" s="86"/>
      <c r="E211" s="57" t="str">
        <f t="shared" si="11"/>
        <v>----</v>
      </c>
      <c r="F211" s="58" t="str">
        <f t="shared" si="12"/>
        <v>----</v>
      </c>
      <c r="G211" s="58" t="str">
        <f t="shared" si="13"/>
        <v>----</v>
      </c>
      <c r="H211" s="64" t="str">
        <f t="shared" si="14"/>
        <v>----</v>
      </c>
      <c r="I211" s="64"/>
    </row>
    <row r="212" spans="1:9" x14ac:dyDescent="0.25">
      <c r="B212" s="1" t="str">
        <f t="shared" si="15"/>
        <v>----</v>
      </c>
      <c r="C212" s="86"/>
      <c r="D212" s="86"/>
      <c r="E212" s="57" t="str">
        <f t="shared" si="11"/>
        <v>----</v>
      </c>
      <c r="F212" s="58" t="str">
        <f t="shared" si="12"/>
        <v>----</v>
      </c>
      <c r="G212" s="58" t="str">
        <f t="shared" si="13"/>
        <v>----</v>
      </c>
      <c r="H212" s="64" t="str">
        <f t="shared" si="14"/>
        <v>----</v>
      </c>
      <c r="I212" s="64"/>
    </row>
    <row r="213" spans="1:9" x14ac:dyDescent="0.25">
      <c r="B213" s="1" t="str">
        <f t="shared" si="15"/>
        <v>----</v>
      </c>
      <c r="C213" s="86"/>
      <c r="D213" s="86"/>
      <c r="E213" s="57" t="str">
        <f t="shared" ref="E213:E219" si="16">IF(B213&lt;&gt;"----",C213^2,"----")</f>
        <v>----</v>
      </c>
      <c r="F213" s="58" t="str">
        <f t="shared" ref="F213:F219" si="17">IF(B213&lt;&gt;"----",C213*D213,"----")</f>
        <v>----</v>
      </c>
      <c r="G213" s="58" t="str">
        <f t="shared" ref="G213:G219" si="18">IF(B213&lt;&gt;"----",$D$223+$D$224*C213,"----")</f>
        <v>----</v>
      </c>
      <c r="H213" s="64" t="str">
        <f t="shared" ref="H213:H219" si="19">IF(B213&lt;&gt;"----",D213-G213,"----")</f>
        <v>----</v>
      </c>
      <c r="I213" s="64"/>
    </row>
    <row r="214" spans="1:9" x14ac:dyDescent="0.25">
      <c r="B214" s="1" t="str">
        <f t="shared" ref="B214:B219" si="20">IF(C214&lt;&gt;0,B213+1,"----")</f>
        <v>----</v>
      </c>
      <c r="C214" s="86"/>
      <c r="D214" s="86"/>
      <c r="E214" s="57" t="str">
        <f t="shared" si="16"/>
        <v>----</v>
      </c>
      <c r="F214" s="58" t="str">
        <f t="shared" si="17"/>
        <v>----</v>
      </c>
      <c r="G214" s="58" t="str">
        <f t="shared" si="18"/>
        <v>----</v>
      </c>
      <c r="H214" s="64" t="str">
        <f t="shared" si="19"/>
        <v>----</v>
      </c>
      <c r="I214" s="64"/>
    </row>
    <row r="215" spans="1:9" x14ac:dyDescent="0.25">
      <c r="B215" s="1" t="str">
        <f t="shared" si="20"/>
        <v>----</v>
      </c>
      <c r="C215" s="86"/>
      <c r="D215" s="86"/>
      <c r="E215" s="57" t="str">
        <f t="shared" si="16"/>
        <v>----</v>
      </c>
      <c r="F215" s="58" t="str">
        <f t="shared" si="17"/>
        <v>----</v>
      </c>
      <c r="G215" s="58" t="str">
        <f t="shared" si="18"/>
        <v>----</v>
      </c>
      <c r="H215" s="64" t="str">
        <f t="shared" si="19"/>
        <v>----</v>
      </c>
      <c r="I215" s="64"/>
    </row>
    <row r="216" spans="1:9" x14ac:dyDescent="0.25">
      <c r="B216" s="1" t="str">
        <f t="shared" si="20"/>
        <v>----</v>
      </c>
      <c r="C216" s="86"/>
      <c r="D216" s="86"/>
      <c r="E216" s="57" t="str">
        <f t="shared" si="16"/>
        <v>----</v>
      </c>
      <c r="F216" s="58" t="str">
        <f t="shared" si="17"/>
        <v>----</v>
      </c>
      <c r="G216" s="58" t="str">
        <f t="shared" si="18"/>
        <v>----</v>
      </c>
      <c r="H216" s="64" t="str">
        <f t="shared" si="19"/>
        <v>----</v>
      </c>
      <c r="I216" s="64"/>
    </row>
    <row r="217" spans="1:9" x14ac:dyDescent="0.25">
      <c r="B217" s="1" t="str">
        <f t="shared" si="20"/>
        <v>----</v>
      </c>
      <c r="C217" s="86"/>
      <c r="D217" s="86"/>
      <c r="E217" s="57" t="str">
        <f t="shared" si="16"/>
        <v>----</v>
      </c>
      <c r="F217" s="58" t="str">
        <f t="shared" si="17"/>
        <v>----</v>
      </c>
      <c r="G217" s="58" t="str">
        <f t="shared" si="18"/>
        <v>----</v>
      </c>
      <c r="H217" s="64" t="str">
        <f t="shared" si="19"/>
        <v>----</v>
      </c>
      <c r="I217" s="64"/>
    </row>
    <row r="218" spans="1:9" x14ac:dyDescent="0.25">
      <c r="B218" s="1" t="str">
        <f t="shared" si="20"/>
        <v>----</v>
      </c>
      <c r="C218" s="86"/>
      <c r="D218" s="86"/>
      <c r="E218" s="57" t="str">
        <f t="shared" si="16"/>
        <v>----</v>
      </c>
      <c r="F218" s="58" t="str">
        <f t="shared" si="17"/>
        <v>----</v>
      </c>
      <c r="G218" s="58" t="str">
        <f t="shared" si="18"/>
        <v>----</v>
      </c>
      <c r="H218" s="64" t="str">
        <f t="shared" si="19"/>
        <v>----</v>
      </c>
      <c r="I218" s="64"/>
    </row>
    <row r="219" spans="1:9" x14ac:dyDescent="0.25">
      <c r="B219" s="1" t="str">
        <f t="shared" si="20"/>
        <v>----</v>
      </c>
      <c r="C219" s="86"/>
      <c r="D219" s="86"/>
      <c r="E219" s="57" t="str">
        <f t="shared" si="16"/>
        <v>----</v>
      </c>
      <c r="F219" s="58" t="str">
        <f t="shared" si="17"/>
        <v>----</v>
      </c>
      <c r="G219" s="58" t="str">
        <f t="shared" si="18"/>
        <v>----</v>
      </c>
      <c r="H219" s="64" t="str">
        <f t="shared" si="19"/>
        <v>----</v>
      </c>
      <c r="I219" s="64"/>
    </row>
    <row r="220" spans="1:9" x14ac:dyDescent="0.25">
      <c r="B220" s="1" t="s">
        <v>54</v>
      </c>
      <c r="C220" s="52">
        <f>SUM(C20:C219)</f>
        <v>0</v>
      </c>
      <c r="D220" s="52">
        <f>SUM(D20:D219)</f>
        <v>0</v>
      </c>
      <c r="E220" s="52">
        <f t="shared" ref="E220:F220" si="21">SUM(E20:E219)</f>
        <v>0</v>
      </c>
      <c r="F220" s="52">
        <f t="shared" si="21"/>
        <v>0</v>
      </c>
      <c r="G220" s="64" t="s">
        <v>65</v>
      </c>
      <c r="H220" s="28" t="e">
        <f>STDEV(H20:H219)</f>
        <v>#DIV/0!</v>
      </c>
    </row>
    <row r="221" spans="1:9" x14ac:dyDescent="0.25">
      <c r="A221" t="s">
        <v>60</v>
      </c>
      <c r="B221" s="1">
        <f>MAX(B20:B219)</f>
        <v>1</v>
      </c>
      <c r="C221" s="60" t="s">
        <v>61</v>
      </c>
      <c r="D221" s="60" t="s">
        <v>15</v>
      </c>
      <c r="E221" s="54" t="s">
        <v>55</v>
      </c>
      <c r="F221" s="54" t="s">
        <v>56</v>
      </c>
    </row>
    <row r="222" spans="1:9" x14ac:dyDescent="0.25">
      <c r="D222" t="s">
        <v>57</v>
      </c>
    </row>
    <row r="223" spans="1:9" x14ac:dyDescent="0.25">
      <c r="C223" s="1" t="s">
        <v>58</v>
      </c>
      <c r="D223" s="65" t="e">
        <f>(D220*E220-C220*F220)/(B221*E220-C220^2)</f>
        <v>#DIV/0!</v>
      </c>
    </row>
    <row r="224" spans="1:9" x14ac:dyDescent="0.25">
      <c r="C224" s="1" t="s">
        <v>59</v>
      </c>
      <c r="D224" s="66" t="e">
        <f>(B221*F220-C220*D220)/(B221*E220-C220^2)</f>
        <v>#DIV/0!</v>
      </c>
    </row>
  </sheetData>
  <sheetProtection algorithmName="SHA-512" hashValue="6T0DFWvSZq3xhfBy3w+jpc4ixcPn1wXFQpk+yWNn7wpdHf5dk10Q6h67dTuV5kIp1JdTucWwMZpLpyjXWFGE3g==" saltValue="IvGh6m6tNMi4qvbnW7DkBg==" spinCount="100000" sheet="1" objects="1" scenarios="1"/>
  <mergeCells count="4">
    <mergeCell ref="C18:D18"/>
    <mergeCell ref="B11:T16"/>
    <mergeCell ref="G18:H18"/>
    <mergeCell ref="B2:T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24"/>
  <sheetViews>
    <sheetView workbookViewId="0">
      <selection activeCell="O19" sqref="O19"/>
    </sheetView>
  </sheetViews>
  <sheetFormatPr defaultRowHeight="15" x14ac:dyDescent="0.25"/>
  <cols>
    <col min="1" max="1" width="4.28515625" customWidth="1"/>
    <col min="2" max="2" width="6.5703125" customWidth="1"/>
    <col min="3" max="3" width="15.28515625" customWidth="1"/>
    <col min="4" max="4" width="15" customWidth="1"/>
    <col min="5" max="5" width="13.140625" style="3" customWidth="1"/>
    <col min="6" max="6" width="13.5703125" style="3" customWidth="1"/>
    <col min="7" max="8" width="12.7109375" style="3" customWidth="1"/>
    <col min="9" max="9" width="12.7109375" customWidth="1"/>
    <col min="14" max="14" width="9.5703125" bestFit="1" customWidth="1"/>
  </cols>
  <sheetData>
    <row r="2" spans="2:20" ht="15" customHeight="1" x14ac:dyDescent="0.25">
      <c r="B2" s="128" t="s">
        <v>125</v>
      </c>
      <c r="C2" s="128"/>
      <c r="D2" s="128"/>
      <c r="E2" s="128"/>
      <c r="F2" s="128"/>
      <c r="G2" s="128"/>
      <c r="H2" s="128"/>
      <c r="I2" s="128"/>
      <c r="J2" s="128"/>
      <c r="K2" s="128"/>
      <c r="L2" s="128"/>
      <c r="M2" s="128"/>
      <c r="N2" s="128"/>
      <c r="O2" s="128"/>
      <c r="P2" s="128"/>
      <c r="Q2" s="128"/>
      <c r="R2" s="128"/>
      <c r="S2" s="128"/>
      <c r="T2" s="128"/>
    </row>
    <row r="3" spans="2:20" x14ac:dyDescent="0.25">
      <c r="B3" s="128"/>
      <c r="C3" s="128"/>
      <c r="D3" s="128"/>
      <c r="E3" s="128"/>
      <c r="F3" s="128"/>
      <c r="G3" s="128"/>
      <c r="H3" s="128"/>
      <c r="I3" s="128"/>
      <c r="J3" s="128"/>
      <c r="K3" s="128"/>
      <c r="L3" s="128"/>
      <c r="M3" s="128"/>
      <c r="N3" s="128"/>
      <c r="O3" s="128"/>
      <c r="P3" s="128"/>
      <c r="Q3" s="128"/>
      <c r="R3" s="128"/>
      <c r="S3" s="128"/>
      <c r="T3" s="128"/>
    </row>
    <row r="4" spans="2:20" x14ac:dyDescent="0.25">
      <c r="B4" s="128"/>
      <c r="C4" s="128"/>
      <c r="D4" s="128"/>
      <c r="E4" s="128"/>
      <c r="F4" s="128"/>
      <c r="G4" s="128"/>
      <c r="H4" s="128"/>
      <c r="I4" s="128"/>
      <c r="J4" s="128"/>
      <c r="K4" s="128"/>
      <c r="L4" s="128"/>
      <c r="M4" s="128"/>
      <c r="N4" s="128"/>
      <c r="O4" s="128"/>
      <c r="P4" s="128"/>
      <c r="Q4" s="128"/>
      <c r="R4" s="128"/>
      <c r="S4" s="128"/>
      <c r="T4" s="128"/>
    </row>
    <row r="5" spans="2:20" x14ac:dyDescent="0.25">
      <c r="B5" s="128"/>
      <c r="C5" s="128"/>
      <c r="D5" s="128"/>
      <c r="E5" s="128"/>
      <c r="F5" s="128"/>
      <c r="G5" s="128"/>
      <c r="H5" s="128"/>
      <c r="I5" s="128"/>
      <c r="J5" s="128"/>
      <c r="K5" s="128"/>
      <c r="L5" s="128"/>
      <c r="M5" s="128"/>
      <c r="N5" s="128"/>
      <c r="O5" s="128"/>
      <c r="P5" s="128"/>
      <c r="Q5" s="128"/>
      <c r="R5" s="128"/>
      <c r="S5" s="128"/>
      <c r="T5" s="128"/>
    </row>
    <row r="6" spans="2:20" x14ac:dyDescent="0.25">
      <c r="B6" s="128"/>
      <c r="C6" s="128"/>
      <c r="D6" s="128"/>
      <c r="E6" s="128"/>
      <c r="F6" s="128"/>
      <c r="G6" s="128"/>
      <c r="H6" s="128"/>
      <c r="I6" s="128"/>
      <c r="J6" s="128"/>
      <c r="K6" s="128"/>
      <c r="L6" s="128"/>
      <c r="M6" s="128"/>
      <c r="N6" s="128"/>
      <c r="O6" s="128"/>
      <c r="P6" s="128"/>
      <c r="Q6" s="128"/>
      <c r="R6" s="128"/>
      <c r="S6" s="128"/>
      <c r="T6" s="128"/>
    </row>
    <row r="7" spans="2:20" x14ac:dyDescent="0.25">
      <c r="B7" s="128"/>
      <c r="C7" s="128"/>
      <c r="D7" s="128"/>
      <c r="E7" s="128"/>
      <c r="F7" s="128"/>
      <c r="G7" s="128"/>
      <c r="H7" s="128"/>
      <c r="I7" s="128"/>
      <c r="J7" s="128"/>
      <c r="K7" s="128"/>
      <c r="L7" s="128"/>
      <c r="M7" s="128"/>
      <c r="N7" s="128"/>
      <c r="O7" s="128"/>
      <c r="P7" s="128"/>
      <c r="Q7" s="128"/>
      <c r="R7" s="128"/>
      <c r="S7" s="128"/>
      <c r="T7" s="128"/>
    </row>
    <row r="8" spans="2:20" x14ac:dyDescent="0.25">
      <c r="B8" s="128"/>
      <c r="C8" s="128"/>
      <c r="D8" s="128"/>
      <c r="E8" s="128"/>
      <c r="F8" s="128"/>
      <c r="G8" s="128"/>
      <c r="H8" s="128"/>
      <c r="I8" s="128"/>
      <c r="J8" s="128"/>
      <c r="K8" s="128"/>
      <c r="L8" s="128"/>
      <c r="M8" s="128"/>
      <c r="N8" s="128"/>
      <c r="O8" s="128"/>
      <c r="P8" s="128"/>
      <c r="Q8" s="128"/>
      <c r="R8" s="128"/>
      <c r="S8" s="128"/>
      <c r="T8" s="128"/>
    </row>
    <row r="9" spans="2:20" x14ac:dyDescent="0.25">
      <c r="B9" s="8"/>
      <c r="C9" s="8"/>
      <c r="D9" s="8"/>
      <c r="E9" s="8"/>
      <c r="F9" s="8"/>
      <c r="G9" s="8"/>
      <c r="H9" s="8"/>
      <c r="I9" s="8"/>
      <c r="J9" s="8"/>
      <c r="K9" s="8"/>
      <c r="L9" s="8"/>
      <c r="M9" s="8"/>
      <c r="N9" s="8"/>
      <c r="O9" s="8"/>
      <c r="P9" s="8"/>
      <c r="Q9" s="8"/>
      <c r="R9" s="8"/>
      <c r="S9" s="8"/>
      <c r="T9" s="8"/>
    </row>
    <row r="11" spans="2:20" x14ac:dyDescent="0.25">
      <c r="B11" s="153"/>
      <c r="C11" s="153"/>
      <c r="D11" s="153"/>
      <c r="E11" s="153"/>
      <c r="F11" s="153"/>
      <c r="G11" s="153"/>
      <c r="H11" s="153"/>
      <c r="I11" s="153"/>
      <c r="J11" s="153"/>
      <c r="K11" s="153"/>
      <c r="L11" s="153"/>
      <c r="M11" s="153"/>
      <c r="N11" s="153"/>
      <c r="O11" s="153"/>
      <c r="P11" s="153"/>
      <c r="Q11" s="153"/>
      <c r="R11" s="153"/>
      <c r="S11" s="153"/>
      <c r="T11" s="153"/>
    </row>
    <row r="12" spans="2:20" x14ac:dyDescent="0.25">
      <c r="B12" s="153"/>
      <c r="C12" s="153"/>
      <c r="D12" s="153"/>
      <c r="E12" s="153"/>
      <c r="F12" s="153"/>
      <c r="G12" s="153"/>
      <c r="H12" s="153"/>
      <c r="I12" s="153"/>
      <c r="J12" s="153"/>
      <c r="K12" s="153"/>
      <c r="L12" s="153"/>
      <c r="M12" s="153"/>
      <c r="N12" s="153"/>
      <c r="O12" s="153"/>
      <c r="P12" s="153"/>
      <c r="Q12" s="153"/>
      <c r="R12" s="153"/>
      <c r="S12" s="153"/>
      <c r="T12" s="153"/>
    </row>
    <row r="13" spans="2:20" x14ac:dyDescent="0.25">
      <c r="B13" s="153"/>
      <c r="C13" s="153"/>
      <c r="D13" s="153"/>
      <c r="E13" s="153"/>
      <c r="F13" s="153"/>
      <c r="G13" s="153"/>
      <c r="H13" s="153"/>
      <c r="I13" s="153"/>
      <c r="J13" s="153"/>
      <c r="K13" s="153"/>
      <c r="L13" s="153"/>
      <c r="M13" s="153"/>
      <c r="N13" s="153"/>
      <c r="O13" s="153"/>
      <c r="P13" s="153"/>
      <c r="Q13" s="153"/>
      <c r="R13" s="153"/>
      <c r="S13" s="153"/>
      <c r="T13" s="153"/>
    </row>
    <row r="14" spans="2:20" x14ac:dyDescent="0.25">
      <c r="B14" s="153"/>
      <c r="C14" s="153"/>
      <c r="D14" s="153"/>
      <c r="E14" s="153"/>
      <c r="F14" s="153"/>
      <c r="G14" s="153"/>
      <c r="H14" s="153"/>
      <c r="I14" s="153"/>
      <c r="J14" s="153"/>
      <c r="K14" s="153"/>
      <c r="L14" s="153"/>
      <c r="M14" s="153"/>
      <c r="N14" s="153"/>
      <c r="O14" s="153"/>
      <c r="P14" s="153"/>
      <c r="Q14" s="153"/>
      <c r="R14" s="153"/>
      <c r="S14" s="153"/>
      <c r="T14" s="153"/>
    </row>
    <row r="15" spans="2:20" x14ac:dyDescent="0.25">
      <c r="B15" s="153"/>
      <c r="C15" s="153"/>
      <c r="D15" s="153"/>
      <c r="E15" s="153"/>
      <c r="F15" s="153"/>
      <c r="G15" s="153"/>
      <c r="H15" s="153"/>
      <c r="I15" s="153"/>
      <c r="J15" s="153"/>
      <c r="K15" s="153"/>
      <c r="L15" s="153"/>
      <c r="M15" s="153"/>
      <c r="N15" s="153"/>
      <c r="O15" s="153"/>
      <c r="P15" s="153"/>
      <c r="Q15" s="153"/>
      <c r="R15" s="153"/>
      <c r="S15" s="153"/>
      <c r="T15" s="153"/>
    </row>
    <row r="16" spans="2:20" x14ac:dyDescent="0.25">
      <c r="B16" s="153"/>
      <c r="C16" s="153"/>
      <c r="D16" s="153"/>
      <c r="E16" s="153"/>
      <c r="F16" s="153"/>
      <c r="G16" s="153"/>
      <c r="H16" s="153"/>
      <c r="I16" s="153"/>
      <c r="J16" s="153"/>
      <c r="K16" s="153"/>
      <c r="L16" s="153"/>
      <c r="M16" s="153"/>
      <c r="N16" s="153"/>
      <c r="O16" s="153"/>
      <c r="P16" s="153"/>
      <c r="Q16" s="153"/>
      <c r="R16" s="153"/>
      <c r="S16" s="153"/>
      <c r="T16" s="153"/>
    </row>
    <row r="18" spans="2:14" x14ac:dyDescent="0.25">
      <c r="C18" s="139" t="s">
        <v>52</v>
      </c>
      <c r="D18" s="139"/>
      <c r="E18" s="94"/>
      <c r="F18" s="94"/>
      <c r="G18" s="154" t="s">
        <v>63</v>
      </c>
      <c r="H18" s="154"/>
      <c r="I18" s="18"/>
    </row>
    <row r="19" spans="2:14" ht="18" x14ac:dyDescent="0.35">
      <c r="B19" t="s">
        <v>53</v>
      </c>
      <c r="C19" s="88" t="s">
        <v>126</v>
      </c>
      <c r="D19" s="88" t="s">
        <v>127</v>
      </c>
      <c r="E19" s="94" t="s">
        <v>55</v>
      </c>
      <c r="F19" s="94" t="s">
        <v>56</v>
      </c>
      <c r="G19" s="94" t="s">
        <v>127</v>
      </c>
      <c r="H19" s="94" t="s">
        <v>128</v>
      </c>
      <c r="I19" s="94"/>
      <c r="K19" s="61" t="s">
        <v>129</v>
      </c>
      <c r="L19" s="63">
        <f>H220</f>
        <v>0.18151927014356328</v>
      </c>
    </row>
    <row r="20" spans="2:14" x14ac:dyDescent="0.25">
      <c r="B20">
        <v>1</v>
      </c>
      <c r="C20" s="97">
        <v>0</v>
      </c>
      <c r="D20" s="97">
        <v>2913.1741489999999</v>
      </c>
      <c r="E20" s="56">
        <f>IF(B20&lt;&gt;"----",C20^2,"----")</f>
        <v>0</v>
      </c>
      <c r="F20" s="55">
        <f>IF(B20&lt;&gt;"----",C20*D20,"----")</f>
        <v>0</v>
      </c>
      <c r="G20" s="58">
        <f>IF(B20&lt;&gt;"----",$D$223+$D$224*C20,"----")</f>
        <v>2913.2162446421949</v>
      </c>
      <c r="H20" s="64">
        <f t="shared" ref="H20:H83" si="0">IF(B20&lt;&gt;"----",D20-G20,"----")</f>
        <v>-4.2095642194908578E-2</v>
      </c>
      <c r="I20" s="64"/>
      <c r="K20" s="1" t="s">
        <v>130</v>
      </c>
      <c r="L20" s="63">
        <f>D224</f>
        <v>9.3110692605876427E-2</v>
      </c>
    </row>
    <row r="21" spans="2:14" x14ac:dyDescent="0.25">
      <c r="B21" s="1">
        <f>IF(C21&lt;&gt;0,B20+1,"----")</f>
        <v>2</v>
      </c>
      <c r="C21" s="97">
        <v>0.28089841390351361</v>
      </c>
      <c r="D21" s="97">
        <v>2913.1955229999999</v>
      </c>
      <c r="E21" s="57">
        <f t="shared" ref="E21:E84" si="1">IF(B21&lt;&gt;"----",C21^2,"----")</f>
        <v>7.8903918933509648E-2</v>
      </c>
      <c r="F21" s="58">
        <f t="shared" ref="F21:F84" si="2">IF(B21&lt;&gt;"----",C21*D21,"----")</f>
        <v>818.31200180151677</v>
      </c>
      <c r="G21" s="58">
        <f t="shared" ref="G21:G84" si="3">IF(B21&lt;&gt;"----",$D$223+$D$224*C21,"----")</f>
        <v>2913.2423992880654</v>
      </c>
      <c r="H21" s="64">
        <f t="shared" si="0"/>
        <v>-4.6876288065504923E-2</v>
      </c>
      <c r="I21" s="64"/>
      <c r="N21" s="53"/>
    </row>
    <row r="22" spans="2:14" x14ac:dyDescent="0.25">
      <c r="B22" s="1">
        <f t="shared" ref="B22:B85" si="4">IF(C22&lt;&gt;0,B21+1,"----")</f>
        <v>3</v>
      </c>
      <c r="C22" s="97">
        <v>0.58243104680185398</v>
      </c>
      <c r="D22" s="97">
        <v>2913.1706640000002</v>
      </c>
      <c r="E22" s="57">
        <f t="shared" si="1"/>
        <v>0.33922592427870341</v>
      </c>
      <c r="F22" s="58">
        <f t="shared" si="2"/>
        <v>1696.7210393459723</v>
      </c>
      <c r="G22" s="58">
        <f t="shared" si="3"/>
        <v>2913.2704752003579</v>
      </c>
      <c r="H22" s="64">
        <f t="shared" si="0"/>
        <v>-9.9811200357635244E-2</v>
      </c>
      <c r="I22" s="64"/>
      <c r="N22" s="53"/>
    </row>
    <row r="23" spans="2:14" x14ac:dyDescent="0.25">
      <c r="B23" s="1">
        <f t="shared" si="4"/>
        <v>4</v>
      </c>
      <c r="C23" s="97">
        <v>1.04937597683332</v>
      </c>
      <c r="D23" s="97">
        <v>2913.069704</v>
      </c>
      <c r="E23" s="57">
        <f t="shared" si="1"/>
        <v>1.1011899407548844</v>
      </c>
      <c r="F23" s="58">
        <f t="shared" si="2"/>
        <v>3056.9053662185502</v>
      </c>
      <c r="G23" s="58">
        <f t="shared" si="3"/>
        <v>2913.313952766202</v>
      </c>
      <c r="H23" s="64">
        <f t="shared" si="0"/>
        <v>-0.24424876620196301</v>
      </c>
      <c r="I23" s="64"/>
      <c r="N23" s="53"/>
    </row>
    <row r="24" spans="2:14" x14ac:dyDescent="0.25">
      <c r="B24" s="1">
        <f t="shared" si="4"/>
        <v>5</v>
      </c>
      <c r="C24" s="97">
        <v>1.480066676924944</v>
      </c>
      <c r="D24" s="97">
        <v>2913.1870699999999</v>
      </c>
      <c r="E24" s="57">
        <f t="shared" si="1"/>
        <v>2.1905973681436466</v>
      </c>
      <c r="F24" s="58">
        <f t="shared" si="2"/>
        <v>4311.7111059556137</v>
      </c>
      <c r="G24" s="58">
        <f t="shared" si="3"/>
        <v>2913.3540546755862</v>
      </c>
      <c r="H24" s="64">
        <f t="shared" si="0"/>
        <v>-0.16698467558626362</v>
      </c>
      <c r="I24" s="64"/>
      <c r="N24" s="53"/>
    </row>
    <row r="25" spans="2:14" x14ac:dyDescent="0.25">
      <c r="B25" s="1">
        <f t="shared" si="4"/>
        <v>6</v>
      </c>
      <c r="C25" s="97">
        <v>1.8087533560294791</v>
      </c>
      <c r="D25" s="97">
        <v>2913.2315589999998</v>
      </c>
      <c r="E25" s="57">
        <f t="shared" si="1"/>
        <v>3.2715887029479034</v>
      </c>
      <c r="F25" s="58">
        <f t="shared" si="2"/>
        <v>5269.317359232241</v>
      </c>
      <c r="G25" s="58">
        <f t="shared" si="3"/>
        <v>2913.3846589199279</v>
      </c>
      <c r="H25" s="64">
        <f t="shared" si="0"/>
        <v>-0.15309991992808136</v>
      </c>
      <c r="I25" s="64"/>
      <c r="N25" s="53"/>
    </row>
    <row r="26" spans="2:14" x14ac:dyDescent="0.25">
      <c r="B26" s="1">
        <f t="shared" si="4"/>
        <v>7</v>
      </c>
      <c r="C26" s="97">
        <v>2.0591103610090711</v>
      </c>
      <c r="D26" s="97">
        <v>2913.2737940000002</v>
      </c>
      <c r="E26" s="57">
        <f t="shared" si="1"/>
        <v>4.2399354788149068</v>
      </c>
      <c r="F26" s="58">
        <f t="shared" si="2"/>
        <v>5998.7522536816068</v>
      </c>
      <c r="G26" s="58">
        <f t="shared" si="3"/>
        <v>2913.4079698340602</v>
      </c>
      <c r="H26" s="64">
        <f t="shared" si="0"/>
        <v>-0.13417583405998812</v>
      </c>
      <c r="I26" s="64"/>
      <c r="N26" s="53"/>
    </row>
    <row r="27" spans="2:14" x14ac:dyDescent="0.25">
      <c r="B27" s="1">
        <f t="shared" si="4"/>
        <v>8</v>
      </c>
      <c r="C27" s="97">
        <v>2.4510881873289483</v>
      </c>
      <c r="D27" s="97">
        <v>2913.3951200000001</v>
      </c>
      <c r="E27" s="57">
        <f t="shared" si="1"/>
        <v>6.0078333020635091</v>
      </c>
      <c r="F27" s="58">
        <f t="shared" si="2"/>
        <v>7140.9883636538043</v>
      </c>
      <c r="G27" s="58">
        <f t="shared" si="3"/>
        <v>2913.4444671609554</v>
      </c>
      <c r="H27" s="64">
        <f t="shared" si="0"/>
        <v>-4.9347160955221625E-2</v>
      </c>
      <c r="I27" s="64"/>
      <c r="N27" s="53"/>
    </row>
    <row r="28" spans="2:14" x14ac:dyDescent="0.25">
      <c r="B28" s="1">
        <f t="shared" si="4"/>
        <v>9</v>
      </c>
      <c r="C28" s="97">
        <v>2.6868164429102626</v>
      </c>
      <c r="D28" s="97">
        <v>2913.4301030000001</v>
      </c>
      <c r="E28" s="57">
        <f t="shared" si="1"/>
        <v>7.218982597892956</v>
      </c>
      <c r="F28" s="58">
        <f t="shared" si="2"/>
        <v>7827.8519060101398</v>
      </c>
      <c r="G28" s="58">
        <f t="shared" si="3"/>
        <v>2913.4664159820991</v>
      </c>
      <c r="H28" s="64">
        <f t="shared" si="0"/>
        <v>-3.6312982098934299E-2</v>
      </c>
      <c r="I28" s="64"/>
      <c r="N28" s="53"/>
    </row>
    <row r="29" spans="2:14" x14ac:dyDescent="0.25">
      <c r="B29" s="1">
        <f t="shared" si="4"/>
        <v>10</v>
      </c>
      <c r="C29" s="97">
        <v>3.0252482521253152</v>
      </c>
      <c r="D29" s="97">
        <v>2913.3228410000002</v>
      </c>
      <c r="E29" s="57">
        <f t="shared" si="1"/>
        <v>9.152126986987275</v>
      </c>
      <c r="F29" s="58">
        <f t="shared" si="2"/>
        <v>8813.5248326120072</v>
      </c>
      <c r="G29" s="58">
        <f t="shared" si="3"/>
        <v>2913.497927602255</v>
      </c>
      <c r="H29" s="64">
        <f t="shared" si="0"/>
        <v>-0.17508660225485073</v>
      </c>
      <c r="I29" s="64"/>
      <c r="N29" s="53"/>
    </row>
    <row r="30" spans="2:14" x14ac:dyDescent="0.25">
      <c r="B30" s="1">
        <f t="shared" si="4"/>
        <v>11</v>
      </c>
      <c r="C30" s="97">
        <v>3.2922315069845651</v>
      </c>
      <c r="D30" s="97">
        <v>2913.4769970000002</v>
      </c>
      <c r="E30" s="57">
        <f t="shared" si="1"/>
        <v>10.83878829558186</v>
      </c>
      <c r="F30" s="58">
        <f t="shared" si="2"/>
        <v>9591.8407643981755</v>
      </c>
      <c r="G30" s="58">
        <f t="shared" si="3"/>
        <v>2913.5227865980291</v>
      </c>
      <c r="H30" s="64">
        <f t="shared" si="0"/>
        <v>-4.5789598028932232E-2</v>
      </c>
      <c r="I30" s="64"/>
      <c r="N30" s="53"/>
    </row>
    <row r="31" spans="2:14" x14ac:dyDescent="0.25">
      <c r="B31" s="1">
        <f t="shared" si="4"/>
        <v>12</v>
      </c>
      <c r="C31" s="97">
        <v>3.5668972518613766</v>
      </c>
      <c r="D31" s="97">
        <v>2913.4482029999999</v>
      </c>
      <c r="E31" s="57">
        <f t="shared" si="1"/>
        <v>12.72275600533624</v>
      </c>
      <c r="F31" s="58">
        <f t="shared" si="2"/>
        <v>10391.970388721165</v>
      </c>
      <c r="G31" s="58">
        <f t="shared" si="3"/>
        <v>2913.5483609157695</v>
      </c>
      <c r="H31" s="64">
        <f t="shared" si="0"/>
        <v>-0.10015791576961419</v>
      </c>
      <c r="I31" s="64"/>
      <c r="N31" s="53"/>
    </row>
    <row r="32" spans="2:14" x14ac:dyDescent="0.25">
      <c r="B32" s="1">
        <f t="shared" si="4"/>
        <v>13</v>
      </c>
      <c r="C32" s="97">
        <v>3.8976727590785001</v>
      </c>
      <c r="D32" s="97">
        <v>2913.557272</v>
      </c>
      <c r="E32" s="57">
        <f t="shared" si="1"/>
        <v>15.191852936862608</v>
      </c>
      <c r="F32" s="58">
        <f t="shared" si="2"/>
        <v>11356.092811089467</v>
      </c>
      <c r="G32" s="58">
        <f t="shared" si="3"/>
        <v>2913.5791596523436</v>
      </c>
      <c r="H32" s="64">
        <f t="shared" si="0"/>
        <v>-2.18876523435938E-2</v>
      </c>
      <c r="I32" s="64"/>
      <c r="N32" s="53"/>
    </row>
    <row r="33" spans="2:14" x14ac:dyDescent="0.25">
      <c r="B33" s="1">
        <f t="shared" si="4"/>
        <v>14</v>
      </c>
      <c r="C33" s="97">
        <v>4.1427854686462666</v>
      </c>
      <c r="D33" s="97">
        <v>2913.5716120000002</v>
      </c>
      <c r="E33" s="57">
        <f t="shared" si="1"/>
        <v>17.162671439226667</v>
      </c>
      <c r="F33" s="58">
        <f t="shared" si="2"/>
        <v>12070.302136053879</v>
      </c>
      <c r="G33" s="58">
        <f t="shared" si="3"/>
        <v>2913.601982266498</v>
      </c>
      <c r="H33" s="64">
        <f t="shared" si="0"/>
        <v>-3.0370266497811826E-2</v>
      </c>
      <c r="I33" s="64"/>
      <c r="N33" s="53"/>
    </row>
    <row r="34" spans="2:14" x14ac:dyDescent="0.25">
      <c r="B34" s="1">
        <f t="shared" si="4"/>
        <v>15</v>
      </c>
      <c r="C34" s="97">
        <v>4.4121192042037221</v>
      </c>
      <c r="D34" s="97">
        <v>2913.685966</v>
      </c>
      <c r="E34" s="57">
        <f t="shared" si="1"/>
        <v>19.466795872103287</v>
      </c>
      <c r="F34" s="58">
        <f t="shared" si="2"/>
        <v>12855.529805607473</v>
      </c>
      <c r="G34" s="58">
        <f t="shared" si="3"/>
        <v>2913.6270601171577</v>
      </c>
      <c r="H34" s="64">
        <f t="shared" si="0"/>
        <v>5.8905882842282153E-2</v>
      </c>
      <c r="I34" s="64"/>
      <c r="N34" s="53"/>
    </row>
    <row r="35" spans="2:14" x14ac:dyDescent="0.25">
      <c r="B35" s="1">
        <f t="shared" si="4"/>
        <v>16</v>
      </c>
      <c r="C35" s="97">
        <v>4.7697029338253438</v>
      </c>
      <c r="D35" s="97">
        <v>2913.7921259999998</v>
      </c>
      <c r="E35" s="57">
        <f t="shared" si="1"/>
        <v>22.750066076942094</v>
      </c>
      <c r="F35" s="58">
        <f t="shared" si="2"/>
        <v>13897.922851939386</v>
      </c>
      <c r="G35" s="58">
        <f t="shared" si="3"/>
        <v>2913.6603549858878</v>
      </c>
      <c r="H35" s="64">
        <f t="shared" si="0"/>
        <v>0.13177101411201875</v>
      </c>
      <c r="I35" s="64"/>
      <c r="N35" s="53"/>
    </row>
    <row r="36" spans="2:14" x14ac:dyDescent="0.25">
      <c r="B36" s="1">
        <f t="shared" si="4"/>
        <v>17</v>
      </c>
      <c r="C36" s="97">
        <v>5.0896524485666097</v>
      </c>
      <c r="D36" s="97">
        <v>2913.8526790000001</v>
      </c>
      <c r="E36" s="57">
        <f t="shared" si="1"/>
        <v>25.904562047200084</v>
      </c>
      <c r="F36" s="58">
        <f t="shared" si="2"/>
        <v>14830.497422434726</v>
      </c>
      <c r="G36" s="58">
        <f t="shared" si="3"/>
        <v>2913.6901457068043</v>
      </c>
      <c r="H36" s="64">
        <f t="shared" si="0"/>
        <v>0.16253329319579279</v>
      </c>
      <c r="I36" s="64"/>
      <c r="N36" s="53"/>
    </row>
    <row r="37" spans="2:14" x14ac:dyDescent="0.25">
      <c r="B37" s="1">
        <f t="shared" si="4"/>
        <v>18</v>
      </c>
      <c r="C37" s="97">
        <v>5.3708584147179153</v>
      </c>
      <c r="D37" s="97">
        <v>2913.8405229999998</v>
      </c>
      <c r="E37" s="57">
        <f t="shared" si="1"/>
        <v>28.846120110946238</v>
      </c>
      <c r="F37" s="58">
        <f t="shared" si="2"/>
        <v>15649.8248921006</v>
      </c>
      <c r="G37" s="58">
        <f t="shared" si="3"/>
        <v>2913.7163289890773</v>
      </c>
      <c r="H37" s="64">
        <f t="shared" si="0"/>
        <v>0.12419401092256521</v>
      </c>
      <c r="I37" s="64"/>
      <c r="N37" s="53"/>
    </row>
    <row r="38" spans="2:14" x14ac:dyDescent="0.25">
      <c r="B38" s="1">
        <f t="shared" si="4"/>
        <v>19</v>
      </c>
      <c r="C38" s="97">
        <v>5.7459950821834713</v>
      </c>
      <c r="D38" s="97">
        <v>2913.860424</v>
      </c>
      <c r="E38" s="57">
        <f t="shared" si="1"/>
        <v>33.016459484476634</v>
      </c>
      <c r="F38" s="58">
        <f t="shared" si="2"/>
        <v>16743.027666473045</v>
      </c>
      <c r="G38" s="58">
        <f t="shared" si="3"/>
        <v>2913.751258224007</v>
      </c>
      <c r="H38" s="64">
        <f t="shared" si="0"/>
        <v>0.10916577599300581</v>
      </c>
      <c r="I38" s="64"/>
      <c r="N38" s="53"/>
    </row>
    <row r="39" spans="2:14" x14ac:dyDescent="0.25">
      <c r="B39" s="1">
        <f t="shared" si="4"/>
        <v>20</v>
      </c>
      <c r="C39" s="97">
        <v>5.9912419052733883</v>
      </c>
      <c r="D39" s="97">
        <v>2913.8368329999998</v>
      </c>
      <c r="E39" s="57">
        <f t="shared" si="1"/>
        <v>35.894979567503903</v>
      </c>
      <c r="F39" s="58">
        <f t="shared" si="2"/>
        <v>17457.501338998696</v>
      </c>
      <c r="G39" s="58">
        <f t="shared" si="3"/>
        <v>2913.7740933255641</v>
      </c>
      <c r="H39" s="64">
        <f t="shared" si="0"/>
        <v>6.2739674435761117E-2</v>
      </c>
      <c r="I39" s="64"/>
      <c r="N39" s="53"/>
    </row>
    <row r="40" spans="2:14" x14ac:dyDescent="0.25">
      <c r="B40" s="1">
        <f t="shared" si="4"/>
        <v>21</v>
      </c>
      <c r="C40" s="97">
        <v>6.177855257108404</v>
      </c>
      <c r="D40" s="97">
        <v>2913.683767</v>
      </c>
      <c r="E40" s="57">
        <f t="shared" si="1"/>
        <v>38.165895577781946</v>
      </c>
      <c r="F40" s="58">
        <f t="shared" si="2"/>
        <v>18000.316577512367</v>
      </c>
      <c r="G40" s="58">
        <f t="shared" si="3"/>
        <v>2913.7914690240032</v>
      </c>
      <c r="H40" s="64">
        <f t="shared" si="0"/>
        <v>-0.1077020240031743</v>
      </c>
      <c r="I40" s="64"/>
      <c r="N40" s="53"/>
    </row>
    <row r="41" spans="2:14" x14ac:dyDescent="0.25">
      <c r="B41" s="1">
        <f t="shared" si="4"/>
        <v>22</v>
      </c>
      <c r="C41" s="97">
        <v>6.5383227193205142</v>
      </c>
      <c r="D41" s="97">
        <v>2913.9836780000001</v>
      </c>
      <c r="E41" s="57">
        <f t="shared" si="1"/>
        <v>42.749663981982806</v>
      </c>
      <c r="F41" s="58">
        <f t="shared" si="2"/>
        <v>19052.565685596554</v>
      </c>
      <c r="G41" s="58">
        <f t="shared" si="3"/>
        <v>2913.8250323990715</v>
      </c>
      <c r="H41" s="64">
        <f t="shared" si="0"/>
        <v>0.15864560092859392</v>
      </c>
      <c r="I41" s="64"/>
      <c r="N41" s="53"/>
    </row>
    <row r="42" spans="2:14" x14ac:dyDescent="0.25">
      <c r="B42" s="1">
        <f t="shared" si="4"/>
        <v>23</v>
      </c>
      <c r="C42" s="97">
        <v>6.8051881207449538</v>
      </c>
      <c r="D42" s="97">
        <v>2913.7037559999999</v>
      </c>
      <c r="E42" s="57">
        <f t="shared" si="1"/>
        <v>46.31058535872824</v>
      </c>
      <c r="F42" s="58">
        <f t="shared" si="2"/>
        <v>19828.302187701152</v>
      </c>
      <c r="G42" s="58">
        <f t="shared" si="3"/>
        <v>2913.8498804214305</v>
      </c>
      <c r="H42" s="64">
        <f t="shared" si="0"/>
        <v>-0.14612442143061344</v>
      </c>
      <c r="I42" s="64"/>
      <c r="N42" s="53"/>
    </row>
    <row r="43" spans="2:14" x14ac:dyDescent="0.25">
      <c r="B43" s="1">
        <f t="shared" si="4"/>
        <v>24</v>
      </c>
      <c r="C43" s="97">
        <v>7.2510262104314469</v>
      </c>
      <c r="D43" s="97">
        <v>2913.730317</v>
      </c>
      <c r="E43" s="57">
        <f t="shared" si="1"/>
        <v>52.57738110436383</v>
      </c>
      <c r="F43" s="58">
        <f t="shared" si="2"/>
        <v>21127.534898695729</v>
      </c>
      <c r="G43" s="58">
        <f t="shared" si="3"/>
        <v>2913.8913927147514</v>
      </c>
      <c r="H43" s="64">
        <f t="shared" si="0"/>
        <v>-0.16107571475140503</v>
      </c>
      <c r="I43" s="64"/>
      <c r="N43" s="53"/>
    </row>
    <row r="44" spans="2:14" x14ac:dyDescent="0.25">
      <c r="B44" s="1">
        <f t="shared" si="4"/>
        <v>25</v>
      </c>
      <c r="C44" s="97">
        <v>7.5882452747760123</v>
      </c>
      <c r="D44" s="97">
        <v>2913.9848590000001</v>
      </c>
      <c r="E44" s="57">
        <f t="shared" si="1"/>
        <v>57.581466350160476</v>
      </c>
      <c r="F44" s="58">
        <f t="shared" si="2"/>
        <v>22112.031837075596</v>
      </c>
      <c r="G44" s="58">
        <f t="shared" si="3"/>
        <v>2913.9227914153926</v>
      </c>
      <c r="H44" s="64">
        <f t="shared" si="0"/>
        <v>6.2067584607575554E-2</v>
      </c>
      <c r="I44" s="64"/>
      <c r="N44" s="53"/>
    </row>
    <row r="45" spans="2:14" x14ac:dyDescent="0.25">
      <c r="B45" s="1">
        <f t="shared" si="4"/>
        <v>26</v>
      </c>
      <c r="C45" s="97">
        <v>7.8858110069557252</v>
      </c>
      <c r="D45" s="97">
        <v>2914.1271649999999</v>
      </c>
      <c r="E45" s="57">
        <f t="shared" si="1"/>
        <v>62.186015237424073</v>
      </c>
      <c r="F45" s="58">
        <f t="shared" si="2"/>
        <v>22980.25607342568</v>
      </c>
      <c r="G45" s="58">
        <f t="shared" si="3"/>
        <v>2913.9504979668113</v>
      </c>
      <c r="H45" s="64">
        <f t="shared" si="0"/>
        <v>0.1766670331885507</v>
      </c>
      <c r="I45" s="64"/>
      <c r="N45" s="53"/>
    </row>
    <row r="46" spans="2:14" x14ac:dyDescent="0.25">
      <c r="B46" s="1">
        <f t="shared" si="4"/>
        <v>27</v>
      </c>
      <c r="C46" s="97">
        <v>8.1680857171987018</v>
      </c>
      <c r="D46" s="97">
        <v>2914.136403</v>
      </c>
      <c r="E46" s="57">
        <f t="shared" si="1"/>
        <v>66.71762428350543</v>
      </c>
      <c r="F46" s="58">
        <f t="shared" si="2"/>
        <v>23802.915931313099</v>
      </c>
      <c r="G46" s="58">
        <f t="shared" si="3"/>
        <v>2913.9767807605872</v>
      </c>
      <c r="H46" s="64">
        <f t="shared" si="0"/>
        <v>0.15962223941278353</v>
      </c>
      <c r="I46" s="64"/>
      <c r="N46" s="53"/>
    </row>
    <row r="47" spans="2:14" x14ac:dyDescent="0.25">
      <c r="B47" s="1">
        <f t="shared" si="4"/>
        <v>28</v>
      </c>
      <c r="C47" s="97">
        <v>8.3203185081490929</v>
      </c>
      <c r="D47" s="97">
        <v>2914.0973949999998</v>
      </c>
      <c r="E47" s="57">
        <f t="shared" si="1"/>
        <v>69.227700077048354</v>
      </c>
      <c r="F47" s="58">
        <f t="shared" si="2"/>
        <v>24246.218490167557</v>
      </c>
      <c r="G47" s="58">
        <f t="shared" si="3"/>
        <v>2913.9909552611903</v>
      </c>
      <c r="H47" s="64">
        <f t="shared" si="0"/>
        <v>0.10643973880951307</v>
      </c>
      <c r="I47" s="64"/>
      <c r="N47" s="53"/>
    </row>
    <row r="48" spans="2:14" x14ac:dyDescent="0.25">
      <c r="B48" s="1">
        <f t="shared" si="4"/>
        <v>29</v>
      </c>
      <c r="C48" s="97">
        <v>8.6408804030651609</v>
      </c>
      <c r="D48" s="97">
        <v>2914.1480689999999</v>
      </c>
      <c r="E48" s="57">
        <f t="shared" si="1"/>
        <v>74.664814140075535</v>
      </c>
      <c r="F48" s="58">
        <f t="shared" si="2"/>
        <v>25180.80494105228</v>
      </c>
      <c r="G48" s="58">
        <f t="shared" si="3"/>
        <v>2914.0208030012486</v>
      </c>
      <c r="H48" s="64">
        <f t="shared" si="0"/>
        <v>0.12726599875122702</v>
      </c>
      <c r="I48" s="64"/>
      <c r="N48" s="53"/>
    </row>
    <row r="49" spans="2:14" x14ac:dyDescent="0.25">
      <c r="B49" s="1">
        <f t="shared" si="4"/>
        <v>30</v>
      </c>
      <c r="C49" s="97">
        <v>8.9477515042295277</v>
      </c>
      <c r="D49" s="97">
        <v>2914.1482820000001</v>
      </c>
      <c r="E49" s="57">
        <f t="shared" si="1"/>
        <v>80.062256981441777</v>
      </c>
      <c r="F49" s="58">
        <f t="shared" si="2"/>
        <v>26075.074673813397</v>
      </c>
      <c r="G49" s="58">
        <f t="shared" si="3"/>
        <v>2914.0493759820188</v>
      </c>
      <c r="H49" s="64">
        <f t="shared" si="0"/>
        <v>9.8906017981335026E-2</v>
      </c>
      <c r="I49" s="64"/>
      <c r="N49" s="53"/>
    </row>
    <row r="50" spans="2:14" x14ac:dyDescent="0.25">
      <c r="B50" s="1">
        <f t="shared" si="4"/>
        <v>31</v>
      </c>
      <c r="C50" s="97">
        <v>9.1921522540346654</v>
      </c>
      <c r="D50" s="97">
        <v>2914.117401</v>
      </c>
      <c r="E50" s="57">
        <f t="shared" si="1"/>
        <v>84.495663061354577</v>
      </c>
      <c r="F50" s="58">
        <f t="shared" si="2"/>
        <v>26787.010836123791</v>
      </c>
      <c r="G50" s="58">
        <f t="shared" si="3"/>
        <v>2914.0721323051066</v>
      </c>
      <c r="H50" s="64">
        <f t="shared" si="0"/>
        <v>4.5268694893366046E-2</v>
      </c>
      <c r="I50" s="64"/>
      <c r="N50" s="53"/>
    </row>
    <row r="51" spans="2:14" x14ac:dyDescent="0.25">
      <c r="B51" s="1">
        <f t="shared" si="4"/>
        <v>32</v>
      </c>
      <c r="C51" s="97">
        <v>9.4653171028249865</v>
      </c>
      <c r="D51" s="97">
        <v>2914.093609</v>
      </c>
      <c r="E51" s="57">
        <f t="shared" si="1"/>
        <v>89.59222785703119</v>
      </c>
      <c r="F51" s="58">
        <f t="shared" si="2"/>
        <v>27582.820076500688</v>
      </c>
      <c r="G51" s="58">
        <f t="shared" si="3"/>
        <v>2914.0975668733731</v>
      </c>
      <c r="H51" s="64">
        <f t="shared" si="0"/>
        <v>-3.9578733731104876E-3</v>
      </c>
      <c r="I51" s="64"/>
      <c r="N51" s="53"/>
    </row>
    <row r="52" spans="2:14" x14ac:dyDescent="0.25">
      <c r="B52" s="1">
        <f t="shared" si="4"/>
        <v>33</v>
      </c>
      <c r="C52" s="97">
        <v>9.7646396348186499</v>
      </c>
      <c r="D52" s="97">
        <v>2914.0976350000001</v>
      </c>
      <c r="E52" s="57">
        <f t="shared" si="1"/>
        <v>95.348187197871297</v>
      </c>
      <c r="F52" s="58">
        <f t="shared" si="2"/>
        <v>28455.113266452292</v>
      </c>
      <c r="G52" s="58">
        <f t="shared" si="3"/>
        <v>2914.1254370016395</v>
      </c>
      <c r="H52" s="64">
        <f t="shared" si="0"/>
        <v>-2.7802001639429363E-2</v>
      </c>
      <c r="I52" s="64"/>
      <c r="N52" s="53"/>
    </row>
    <row r="53" spans="2:14" x14ac:dyDescent="0.25">
      <c r="B53" s="1">
        <f t="shared" si="4"/>
        <v>34</v>
      </c>
      <c r="C53" s="97">
        <v>10.075036265431814</v>
      </c>
      <c r="D53" s="97">
        <v>2914.091171</v>
      </c>
      <c r="E53" s="57">
        <f t="shared" si="1"/>
        <v>101.50635574976624</v>
      </c>
      <c r="F53" s="58">
        <f t="shared" si="2"/>
        <v>29359.574228599664</v>
      </c>
      <c r="G53" s="58">
        <f t="shared" si="3"/>
        <v>2914.1543382468985</v>
      </c>
      <c r="H53" s="64">
        <f t="shared" si="0"/>
        <v>-6.3167246898501617E-2</v>
      </c>
      <c r="I53" s="64"/>
      <c r="N53" s="53"/>
    </row>
    <row r="54" spans="2:14" x14ac:dyDescent="0.25">
      <c r="B54" s="1">
        <f t="shared" si="4"/>
        <v>35</v>
      </c>
      <c r="C54" s="97">
        <v>10.332418216417691</v>
      </c>
      <c r="D54" s="97">
        <v>2914.0386880000001</v>
      </c>
      <c r="E54" s="57">
        <f t="shared" si="1"/>
        <v>106.75886619896015</v>
      </c>
      <c r="F54" s="58">
        <f t="shared" si="2"/>
        <v>30109.066423237109</v>
      </c>
      <c r="G54" s="58">
        <f t="shared" si="3"/>
        <v>2914.1783032586191</v>
      </c>
      <c r="H54" s="64">
        <f t="shared" si="0"/>
        <v>-0.13961525861896007</v>
      </c>
      <c r="I54" s="64"/>
      <c r="N54" s="53"/>
    </row>
    <row r="55" spans="2:14" x14ac:dyDescent="0.25">
      <c r="B55" s="1">
        <f t="shared" si="4"/>
        <v>36</v>
      </c>
      <c r="C55" s="97">
        <v>10.724571655522288</v>
      </c>
      <c r="D55" s="97">
        <v>2914.1199419999998</v>
      </c>
      <c r="E55" s="57">
        <f t="shared" si="1"/>
        <v>115.01643719443207</v>
      </c>
      <c r="F55" s="58">
        <f t="shared" si="2"/>
        <v>31252.688130765451</v>
      </c>
      <c r="G55" s="58">
        <f t="shared" si="3"/>
        <v>2914.214816936942</v>
      </c>
      <c r="H55" s="64">
        <f t="shared" si="0"/>
        <v>-9.4874936942233035E-2</v>
      </c>
      <c r="I55" s="64"/>
      <c r="N55" s="53"/>
    </row>
    <row r="56" spans="2:14" x14ac:dyDescent="0.25">
      <c r="B56" s="1">
        <f t="shared" si="4"/>
        <v>37</v>
      </c>
      <c r="C56" s="97">
        <v>10.96631509134482</v>
      </c>
      <c r="D56" s="97">
        <v>2914.5282419999999</v>
      </c>
      <c r="E56" s="57">
        <f t="shared" si="1"/>
        <v>120.26006668265714</v>
      </c>
      <c r="F56" s="58">
        <f t="shared" si="2"/>
        <v>31961.635044395283</v>
      </c>
      <c r="G56" s="58">
        <f t="shared" si="3"/>
        <v>2914.2373258356843</v>
      </c>
      <c r="H56" s="64">
        <f t="shared" si="0"/>
        <v>0.29091616431560396</v>
      </c>
      <c r="I56" s="64"/>
      <c r="N56" s="53"/>
    </row>
    <row r="57" spans="2:14" x14ac:dyDescent="0.25">
      <c r="B57" s="1">
        <f t="shared" si="4"/>
        <v>38</v>
      </c>
      <c r="C57" s="97">
        <v>11.303525350903721</v>
      </c>
      <c r="D57" s="97">
        <v>2914.3464180000001</v>
      </c>
      <c r="E57" s="57">
        <f t="shared" si="1"/>
        <v>127.76968535852309</v>
      </c>
      <c r="F57" s="58">
        <f t="shared" si="2"/>
        <v>32942.388617178454</v>
      </c>
      <c r="G57" s="58">
        <f t="shared" si="3"/>
        <v>2914.2687237165055</v>
      </c>
      <c r="H57" s="64">
        <f t="shared" si="0"/>
        <v>7.7694283494565752E-2</v>
      </c>
      <c r="I57" s="64"/>
      <c r="N57" s="53"/>
    </row>
    <row r="58" spans="2:14" x14ac:dyDescent="0.25">
      <c r="B58" s="1">
        <f t="shared" si="4"/>
        <v>39</v>
      </c>
      <c r="C58" s="97">
        <v>11.545140419550567</v>
      </c>
      <c r="D58" s="97">
        <v>2914.1806510000001</v>
      </c>
      <c r="E58" s="57">
        <f t="shared" si="1"/>
        <v>133.29026730714023</v>
      </c>
      <c r="F58" s="58">
        <f t="shared" si="2"/>
        <v>33644.624823732287</v>
      </c>
      <c r="G58" s="58">
        <f t="shared" si="3"/>
        <v>2914.2912206628912</v>
      </c>
      <c r="H58" s="64">
        <f t="shared" si="0"/>
        <v>-0.1105696628910664</v>
      </c>
      <c r="I58" s="64"/>
      <c r="N58" s="53"/>
    </row>
    <row r="59" spans="2:14" x14ac:dyDescent="0.25">
      <c r="B59" s="1">
        <f t="shared" si="4"/>
        <v>40</v>
      </c>
      <c r="C59" s="97">
        <v>11.841533671112581</v>
      </c>
      <c r="D59" s="97">
        <v>2914.1609079999998</v>
      </c>
      <c r="E59" s="57">
        <f t="shared" si="1"/>
        <v>140.221919684093</v>
      </c>
      <c r="F59" s="58">
        <f t="shared" si="2"/>
        <v>34508.134515122008</v>
      </c>
      <c r="G59" s="58">
        <f t="shared" si="3"/>
        <v>2914.3188180438278</v>
      </c>
      <c r="H59" s="64">
        <f t="shared" si="0"/>
        <v>-0.15791004382799656</v>
      </c>
      <c r="I59" s="64"/>
      <c r="N59" s="53"/>
    </row>
    <row r="60" spans="2:14" x14ac:dyDescent="0.25">
      <c r="B60" s="1">
        <f t="shared" si="4"/>
        <v>41</v>
      </c>
      <c r="C60" s="97">
        <v>12.224309426777371</v>
      </c>
      <c r="D60" s="97">
        <v>2914.5248999999999</v>
      </c>
      <c r="E60" s="57">
        <f t="shared" si="1"/>
        <v>149.43374096159809</v>
      </c>
      <c r="F60" s="58">
        <f t="shared" si="2"/>
        <v>35628.054209647373</v>
      </c>
      <c r="G60" s="58">
        <f t="shared" si="3"/>
        <v>2914.3544585595505</v>
      </c>
      <c r="H60" s="64">
        <f t="shared" si="0"/>
        <v>0.17044144044939458</v>
      </c>
      <c r="I60" s="64"/>
      <c r="N60" s="53"/>
    </row>
    <row r="61" spans="2:14" x14ac:dyDescent="0.25">
      <c r="B61" s="1">
        <f t="shared" si="4"/>
        <v>42</v>
      </c>
      <c r="C61" s="97">
        <v>12.486670168210908</v>
      </c>
      <c r="D61" s="97">
        <v>2914.412022</v>
      </c>
      <c r="E61" s="57">
        <f t="shared" si="1"/>
        <v>155.91693188968824</v>
      </c>
      <c r="F61" s="58">
        <f t="shared" si="2"/>
        <v>36391.301652982635</v>
      </c>
      <c r="G61" s="58">
        <f t="shared" si="3"/>
        <v>2914.3788871498982</v>
      </c>
      <c r="H61" s="64">
        <f t="shared" si="0"/>
        <v>3.3134850101760094E-2</v>
      </c>
      <c r="I61" s="64"/>
      <c r="N61" s="53"/>
    </row>
    <row r="62" spans="2:14" x14ac:dyDescent="0.25">
      <c r="B62" s="1">
        <f t="shared" si="4"/>
        <v>43</v>
      </c>
      <c r="C62" s="97">
        <v>12.882137199242468</v>
      </c>
      <c r="D62" s="97">
        <v>2914.4624239999998</v>
      </c>
      <c r="E62" s="57">
        <f t="shared" si="1"/>
        <v>165.94945882010657</v>
      </c>
      <c r="F62" s="58">
        <f t="shared" si="2"/>
        <v>37544.504808004771</v>
      </c>
      <c r="G62" s="58">
        <f t="shared" si="3"/>
        <v>2914.4157093590602</v>
      </c>
      <c r="H62" s="64">
        <f t="shared" si="0"/>
        <v>4.6714640939626406E-2</v>
      </c>
      <c r="I62" s="64"/>
      <c r="N62" s="53"/>
    </row>
    <row r="63" spans="2:14" x14ac:dyDescent="0.25">
      <c r="B63" s="1">
        <f t="shared" si="4"/>
        <v>44</v>
      </c>
      <c r="C63" s="97">
        <v>13.264041506827594</v>
      </c>
      <c r="D63" s="97">
        <v>2914.5192849999999</v>
      </c>
      <c r="E63" s="57">
        <f t="shared" si="1"/>
        <v>175.93479709484524</v>
      </c>
      <c r="F63" s="58">
        <f t="shared" si="2"/>
        <v>38658.304768689479</v>
      </c>
      <c r="G63" s="58">
        <f t="shared" si="3"/>
        <v>2914.4512687336487</v>
      </c>
      <c r="H63" s="64">
        <f t="shared" si="0"/>
        <v>6.8016266351150989E-2</v>
      </c>
      <c r="I63" s="64"/>
      <c r="N63" s="53"/>
    </row>
    <row r="64" spans="2:14" x14ac:dyDescent="0.25">
      <c r="B64" s="1">
        <f t="shared" si="4"/>
        <v>45</v>
      </c>
      <c r="C64" s="97">
        <v>13.654663789108666</v>
      </c>
      <c r="D64" s="97">
        <v>2914.5221689999998</v>
      </c>
      <c r="E64" s="57">
        <f t="shared" si="1"/>
        <v>186.44984319359543</v>
      </c>
      <c r="F64" s="58">
        <f t="shared" si="2"/>
        <v>39796.820323598746</v>
      </c>
      <c r="G64" s="58">
        <f t="shared" si="3"/>
        <v>2914.4876398448991</v>
      </c>
      <c r="H64" s="64">
        <f t="shared" si="0"/>
        <v>3.4529155100699427E-2</v>
      </c>
      <c r="I64" s="64"/>
      <c r="N64" s="53"/>
    </row>
    <row r="65" spans="2:14" x14ac:dyDescent="0.25">
      <c r="B65" s="1">
        <f t="shared" si="4"/>
        <v>46</v>
      </c>
      <c r="C65" s="97">
        <v>14.078505139743243</v>
      </c>
      <c r="D65" s="97">
        <v>2914.679341</v>
      </c>
      <c r="E65" s="57">
        <f t="shared" si="1"/>
        <v>198.20430696977689</v>
      </c>
      <c r="F65" s="58">
        <f t="shared" si="2"/>
        <v>41034.328082971944</v>
      </c>
      <c r="G65" s="58">
        <f t="shared" si="3"/>
        <v>2914.5271040066118</v>
      </c>
      <c r="H65" s="64">
        <f t="shared" si="0"/>
        <v>0.15223699338821461</v>
      </c>
      <c r="I65" s="64"/>
      <c r="N65" s="53"/>
    </row>
    <row r="66" spans="2:14" x14ac:dyDescent="0.25">
      <c r="B66" s="1">
        <f t="shared" si="4"/>
        <v>47</v>
      </c>
      <c r="C66" s="97">
        <v>14.386430685833471</v>
      </c>
      <c r="D66" s="97">
        <v>2914.4988440000002</v>
      </c>
      <c r="E66" s="57">
        <f t="shared" si="1"/>
        <v>206.96938787829092</v>
      </c>
      <c r="F66" s="58">
        <f t="shared" si="2"/>
        <v>41929.235603147783</v>
      </c>
      <c r="G66" s="58">
        <f t="shared" si="3"/>
        <v>2914.5557751674792</v>
      </c>
      <c r="H66" s="64">
        <f t="shared" si="0"/>
        <v>-5.693116747897875E-2</v>
      </c>
      <c r="I66" s="64"/>
      <c r="N66" s="53"/>
    </row>
    <row r="67" spans="2:14" x14ac:dyDescent="0.25">
      <c r="B67" s="1">
        <f t="shared" si="4"/>
        <v>48</v>
      </c>
      <c r="C67" s="97">
        <v>14.72664208542133</v>
      </c>
      <c r="D67" s="97">
        <v>2914.3908889999998</v>
      </c>
      <c r="E67" s="57">
        <f t="shared" si="1"/>
        <v>216.87398711210272</v>
      </c>
      <c r="F67" s="58">
        <f t="shared" si="2"/>
        <v>42919.191519315886</v>
      </c>
      <c r="G67" s="58">
        <f t="shared" si="3"/>
        <v>2914.5874524865271</v>
      </c>
      <c r="H67" s="64">
        <f t="shared" si="0"/>
        <v>-0.19656348652733868</v>
      </c>
      <c r="I67" s="64"/>
      <c r="N67" s="53"/>
    </row>
    <row r="68" spans="2:14" x14ac:dyDescent="0.25">
      <c r="B68" s="1">
        <f t="shared" si="4"/>
        <v>49</v>
      </c>
      <c r="C68" s="97">
        <v>15.201564104515835</v>
      </c>
      <c r="D68" s="97">
        <v>2914.7143729999998</v>
      </c>
      <c r="E68" s="57">
        <f t="shared" si="1"/>
        <v>231.08755122370434</v>
      </c>
      <c r="F68" s="58">
        <f t="shared" si="2"/>
        <v>44308.217387513178</v>
      </c>
      <c r="G68" s="58">
        <f t="shared" si="3"/>
        <v>2914.631672804659</v>
      </c>
      <c r="H68" s="64">
        <f t="shared" si="0"/>
        <v>8.2700195340748905E-2</v>
      </c>
      <c r="I68" s="64"/>
      <c r="N68" s="53"/>
    </row>
    <row r="69" spans="2:14" x14ac:dyDescent="0.25">
      <c r="B69" s="1">
        <f t="shared" si="4"/>
        <v>50</v>
      </c>
      <c r="C69" s="97">
        <v>15.51578919368966</v>
      </c>
      <c r="D69" s="97">
        <v>2914.874671</v>
      </c>
      <c r="E69" s="57">
        <f t="shared" si="1"/>
        <v>240.73971430301683</v>
      </c>
      <c r="F69" s="58">
        <f t="shared" si="2"/>
        <v>45226.580921261506</v>
      </c>
      <c r="G69" s="58">
        <f t="shared" si="3"/>
        <v>2914.660930520346</v>
      </c>
      <c r="H69" s="64">
        <f t="shared" si="0"/>
        <v>0.21374047965400678</v>
      </c>
      <c r="I69" s="64"/>
      <c r="N69" s="53"/>
    </row>
    <row r="70" spans="2:14" x14ac:dyDescent="0.25">
      <c r="B70" s="1">
        <f t="shared" si="4"/>
        <v>51</v>
      </c>
      <c r="C70" s="97">
        <v>15.710235707250542</v>
      </c>
      <c r="D70" s="97">
        <v>2914.7763420000001</v>
      </c>
      <c r="E70" s="57">
        <f t="shared" si="1"/>
        <v>246.81150597736993</v>
      </c>
      <c r="F70" s="58">
        <f t="shared" si="2"/>
        <v>45791.823366737517</v>
      </c>
      <c r="G70" s="58">
        <f t="shared" si="3"/>
        <v>2914.6790355698986</v>
      </c>
      <c r="H70" s="64">
        <f t="shared" si="0"/>
        <v>9.7306430101525621E-2</v>
      </c>
      <c r="I70" s="64"/>
      <c r="N70" s="53"/>
    </row>
    <row r="71" spans="2:14" x14ac:dyDescent="0.25">
      <c r="B71" s="1">
        <f t="shared" si="4"/>
        <v>52</v>
      </c>
      <c r="C71" s="97">
        <v>15.959835006415714</v>
      </c>
      <c r="D71" s="97">
        <v>2914.8049919999999</v>
      </c>
      <c r="E71" s="57">
        <f t="shared" si="1"/>
        <v>254.71633343201248</v>
      </c>
      <c r="F71" s="58">
        <f t="shared" si="2"/>
        <v>46519.806748196876</v>
      </c>
      <c r="G71" s="58">
        <f t="shared" si="3"/>
        <v>2914.7022759335177</v>
      </c>
      <c r="H71" s="64">
        <f t="shared" si="0"/>
        <v>0.10271606648211673</v>
      </c>
      <c r="I71" s="64"/>
      <c r="N71" s="53"/>
    </row>
    <row r="72" spans="2:14" x14ac:dyDescent="0.25">
      <c r="B72" s="1">
        <f t="shared" si="4"/>
        <v>53</v>
      </c>
      <c r="C72" s="97">
        <v>16.243520209070823</v>
      </c>
      <c r="D72" s="97">
        <v>2914.6558540000001</v>
      </c>
      <c r="E72" s="57">
        <f t="shared" si="1"/>
        <v>263.85194878249223</v>
      </c>
      <c r="F72" s="58">
        <f t="shared" si="2"/>
        <v>47344.271266935582</v>
      </c>
      <c r="G72" s="58">
        <f t="shared" si="3"/>
        <v>2914.7286900592189</v>
      </c>
      <c r="H72" s="64">
        <f t="shared" si="0"/>
        <v>-7.2836059218843729E-2</v>
      </c>
      <c r="I72" s="64"/>
      <c r="N72" s="53"/>
    </row>
    <row r="73" spans="2:14" x14ac:dyDescent="0.25">
      <c r="B73" s="1">
        <f t="shared" si="4"/>
        <v>54</v>
      </c>
      <c r="C73" s="97">
        <v>16.462467267755599</v>
      </c>
      <c r="D73" s="97">
        <v>2914.6592639999999</v>
      </c>
      <c r="E73" s="57">
        <f t="shared" si="1"/>
        <v>271.01282854192448</v>
      </c>
      <c r="F73" s="58">
        <f t="shared" si="2"/>
        <v>47982.482730260621</v>
      </c>
      <c r="G73" s="58">
        <f t="shared" si="3"/>
        <v>2914.7490763714973</v>
      </c>
      <c r="H73" s="64">
        <f t="shared" si="0"/>
        <v>-8.9812371497373533E-2</v>
      </c>
      <c r="I73" s="64"/>
      <c r="N73" s="53"/>
    </row>
    <row r="74" spans="2:14" x14ac:dyDescent="0.25">
      <c r="B74" s="1">
        <f t="shared" si="4"/>
        <v>55</v>
      </c>
      <c r="C74" s="97">
        <v>16.783826652203508</v>
      </c>
      <c r="D74" s="97">
        <v>2914.9341549999999</v>
      </c>
      <c r="E74" s="57">
        <f t="shared" si="1"/>
        <v>281.69683709121682</v>
      </c>
      <c r="F74" s="58">
        <f t="shared" si="2"/>
        <v>48923.74956010731</v>
      </c>
      <c r="G74" s="58">
        <f t="shared" si="3"/>
        <v>2914.7789983663583</v>
      </c>
      <c r="H74" s="64">
        <f t="shared" si="0"/>
        <v>0.15515663364158172</v>
      </c>
      <c r="I74" s="64"/>
      <c r="N74" s="53"/>
    </row>
    <row r="75" spans="2:14" x14ac:dyDescent="0.25">
      <c r="B75" s="1">
        <f t="shared" si="4"/>
        <v>56</v>
      </c>
      <c r="C75" s="97">
        <v>17.032600213299911</v>
      </c>
      <c r="D75" s="97">
        <v>2915.2603669999999</v>
      </c>
      <c r="E75" s="57">
        <f t="shared" si="1"/>
        <v>290.10947002610419</v>
      </c>
      <c r="F75" s="58">
        <f t="shared" si="2"/>
        <v>49654.464348788977</v>
      </c>
      <c r="G75" s="58">
        <f t="shared" si="3"/>
        <v>2914.8021618449343</v>
      </c>
      <c r="H75" s="64">
        <f t="shared" si="0"/>
        <v>0.45820515506557058</v>
      </c>
      <c r="I75" s="64"/>
      <c r="N75" s="53"/>
    </row>
    <row r="76" spans="2:14" x14ac:dyDescent="0.25">
      <c r="B76" s="1">
        <f t="shared" si="4"/>
        <v>57</v>
      </c>
      <c r="C76" s="97">
        <v>17.26123299961175</v>
      </c>
      <c r="D76" s="97">
        <v>2915.1381270000002</v>
      </c>
      <c r="E76" s="57">
        <f t="shared" si="1"/>
        <v>297.95016466688566</v>
      </c>
      <c r="F76" s="58">
        <f t="shared" si="2"/>
        <v>50318.878436198793</v>
      </c>
      <c r="G76" s="58">
        <f t="shared" si="3"/>
        <v>2914.8234500020203</v>
      </c>
      <c r="H76" s="64">
        <f t="shared" si="0"/>
        <v>0.31467699797985915</v>
      </c>
      <c r="I76" s="64"/>
      <c r="N76" s="53"/>
    </row>
    <row r="77" spans="2:14" x14ac:dyDescent="0.25">
      <c r="B77" s="1">
        <f t="shared" si="4"/>
        <v>58</v>
      </c>
      <c r="C77" s="97">
        <v>17.508965182588884</v>
      </c>
      <c r="D77" s="97">
        <v>2915.1306410000002</v>
      </c>
      <c r="E77" s="57">
        <f t="shared" si="1"/>
        <v>306.56386176510978</v>
      </c>
      <c r="F77" s="58">
        <f t="shared" si="2"/>
        <v>51040.920895967021</v>
      </c>
      <c r="G77" s="58">
        <f t="shared" si="3"/>
        <v>2914.8465165171579</v>
      </c>
      <c r="H77" s="64">
        <f t="shared" si="0"/>
        <v>0.28412448284234415</v>
      </c>
      <c r="I77" s="64"/>
      <c r="N77" s="53"/>
    </row>
    <row r="78" spans="2:14" x14ac:dyDescent="0.25">
      <c r="B78" s="1">
        <f t="shared" si="4"/>
        <v>59</v>
      </c>
      <c r="C78" s="97">
        <v>17.795835037783803</v>
      </c>
      <c r="D78" s="97">
        <v>2915.0934120000002</v>
      </c>
      <c r="E78" s="57">
        <f t="shared" si="1"/>
        <v>316.69174469201363</v>
      </c>
      <c r="F78" s="58">
        <f t="shared" si="2"/>
        <v>51876.521479682335</v>
      </c>
      <c r="G78" s="58">
        <f t="shared" si="3"/>
        <v>2914.8732271680628</v>
      </c>
      <c r="H78" s="64">
        <f t="shared" si="0"/>
        <v>0.22018483193733118</v>
      </c>
      <c r="I78" s="64"/>
      <c r="N78" s="53"/>
    </row>
    <row r="79" spans="2:14" x14ac:dyDescent="0.25">
      <c r="B79" s="1">
        <f t="shared" si="4"/>
        <v>60</v>
      </c>
      <c r="C79" s="97">
        <v>18.162540079877807</v>
      </c>
      <c r="D79" s="97">
        <v>2915.0703549999998</v>
      </c>
      <c r="E79" s="57">
        <f t="shared" si="1"/>
        <v>329.87786215316777</v>
      </c>
      <c r="F79" s="58">
        <f t="shared" si="2"/>
        <v>52945.082158351128</v>
      </c>
      <c r="G79" s="58">
        <f t="shared" si="3"/>
        <v>2914.9073713285143</v>
      </c>
      <c r="H79" s="64">
        <f t="shared" si="0"/>
        <v>0.16298367148556281</v>
      </c>
      <c r="I79" s="64"/>
      <c r="N79" s="53"/>
    </row>
    <row r="80" spans="2:14" x14ac:dyDescent="0.25">
      <c r="B80" s="1">
        <f t="shared" si="4"/>
        <v>61</v>
      </c>
      <c r="C80" s="97">
        <v>18.556014992343073</v>
      </c>
      <c r="D80" s="97">
        <v>2915.003013</v>
      </c>
      <c r="E80" s="57">
        <f t="shared" si="1"/>
        <v>344.3256923960609</v>
      </c>
      <c r="F80" s="58">
        <f t="shared" si="2"/>
        <v>54090.839611953226</v>
      </c>
      <c r="G80" s="58">
        <f t="shared" si="3"/>
        <v>2914.9440080501367</v>
      </c>
      <c r="H80" s="64">
        <f t="shared" si="0"/>
        <v>5.900494986326521E-2</v>
      </c>
      <c r="I80" s="64"/>
      <c r="N80" s="53"/>
    </row>
    <row r="81" spans="2:14" x14ac:dyDescent="0.25">
      <c r="B81" s="1">
        <f t="shared" si="4"/>
        <v>62</v>
      </c>
      <c r="C81" s="97">
        <v>18.903361126909363</v>
      </c>
      <c r="D81" s="97">
        <v>2914.987897</v>
      </c>
      <c r="E81" s="57">
        <f t="shared" si="1"/>
        <v>357.33706189434804</v>
      </c>
      <c r="F81" s="58">
        <f t="shared" si="2"/>
        <v>55103.068897561076</v>
      </c>
      <c r="G81" s="58">
        <f t="shared" si="3"/>
        <v>2914.9763496893006</v>
      </c>
      <c r="H81" s="64">
        <f t="shared" si="0"/>
        <v>1.1547310699370428E-2</v>
      </c>
      <c r="I81" s="64"/>
      <c r="N81" s="53"/>
    </row>
    <row r="82" spans="2:14" x14ac:dyDescent="0.25">
      <c r="B82" s="1">
        <f t="shared" si="4"/>
        <v>63</v>
      </c>
      <c r="C82" s="97">
        <v>19.140351800769217</v>
      </c>
      <c r="D82" s="97">
        <v>2914.939026</v>
      </c>
      <c r="E82" s="57">
        <f t="shared" si="1"/>
        <v>366.35306705720939</v>
      </c>
      <c r="F82" s="58">
        <f t="shared" si="2"/>
        <v>55792.958435431567</v>
      </c>
      <c r="G82" s="58">
        <f t="shared" si="3"/>
        <v>2914.9984160550848</v>
      </c>
      <c r="H82" s="64">
        <f t="shared" si="0"/>
        <v>-5.9390055084804771E-2</v>
      </c>
      <c r="I82" s="64"/>
      <c r="N82" s="53"/>
    </row>
    <row r="83" spans="2:14" x14ac:dyDescent="0.25">
      <c r="B83" s="1">
        <f t="shared" si="4"/>
        <v>64</v>
      </c>
      <c r="C83" s="97">
        <v>19.400724181413036</v>
      </c>
      <c r="D83" s="97">
        <v>2914.9484969999999</v>
      </c>
      <c r="E83" s="57">
        <f t="shared" si="1"/>
        <v>376.38809876326451</v>
      </c>
      <c r="F83" s="58">
        <f t="shared" si="2"/>
        <v>56552.111793321485</v>
      </c>
      <c r="G83" s="58">
        <f t="shared" si="3"/>
        <v>2915.022659507782</v>
      </c>
      <c r="H83" s="64">
        <f t="shared" si="0"/>
        <v>-7.4162507782148168E-2</v>
      </c>
      <c r="I83" s="64"/>
      <c r="N83" s="53"/>
    </row>
    <row r="84" spans="2:14" x14ac:dyDescent="0.25">
      <c r="B84" s="1">
        <f t="shared" si="4"/>
        <v>65</v>
      </c>
      <c r="C84" s="97">
        <v>19.664017966512212</v>
      </c>
      <c r="D84" s="97">
        <v>2914.9441780000002</v>
      </c>
      <c r="E84" s="57">
        <f t="shared" si="1"/>
        <v>386.67360258731509</v>
      </c>
      <c r="F84" s="58">
        <f t="shared" si="2"/>
        <v>57319.514687572177</v>
      </c>
      <c r="G84" s="58">
        <f t="shared" si="3"/>
        <v>2915.0471749744711</v>
      </c>
      <c r="H84" s="64">
        <f t="shared" ref="H84:H147" si="5">IF(B84&lt;&gt;"----",D84-G84,"----")</f>
        <v>-0.10299697447089784</v>
      </c>
      <c r="I84" s="64"/>
      <c r="N84" s="53"/>
    </row>
    <row r="85" spans="2:14" x14ac:dyDescent="0.25">
      <c r="B85" s="1">
        <f t="shared" si="4"/>
        <v>66</v>
      </c>
      <c r="C85" s="97">
        <v>20.111904043733936</v>
      </c>
      <c r="D85" s="97">
        <v>2914.9743800000001</v>
      </c>
      <c r="E85" s="57">
        <f t="shared" ref="E85:E148" si="6">IF(B85&lt;&gt;"----",C85^2,"----")</f>
        <v>404.48868426436144</v>
      </c>
      <c r="F85" s="58">
        <f t="shared" ref="F85:F148" si="7">IF(B85&lt;&gt;"----",C85*D85,"----")</f>
        <v>58625.685020502824</v>
      </c>
      <c r="G85" s="58">
        <f t="shared" ref="G85:G148" si="8">IF(B85&lt;&gt;"----",$D$223+$D$224*C85,"----")</f>
        <v>2915.0888779573297</v>
      </c>
      <c r="H85" s="64">
        <f t="shared" si="5"/>
        <v>-0.11449795732960411</v>
      </c>
      <c r="I85" s="64"/>
      <c r="N85" s="53"/>
    </row>
    <row r="86" spans="2:14" x14ac:dyDescent="0.25">
      <c r="B86" s="1">
        <f t="shared" ref="B86:B149" si="9">IF(C86&lt;&gt;0,B85+1,"----")</f>
        <v>67</v>
      </c>
      <c r="C86" s="97">
        <v>20.425076943854972</v>
      </c>
      <c r="D86" s="97">
        <v>2914.9780030000002</v>
      </c>
      <c r="E86" s="57">
        <f t="shared" si="6"/>
        <v>417.18376816239595</v>
      </c>
      <c r="F86" s="58">
        <f t="shared" si="7"/>
        <v>59538.650000919712</v>
      </c>
      <c r="G86" s="58">
        <f t="shared" si="8"/>
        <v>2915.1180377029655</v>
      </c>
      <c r="H86" s="64">
        <f t="shared" si="5"/>
        <v>-0.14003470296529485</v>
      </c>
      <c r="I86" s="64"/>
      <c r="N86" s="53"/>
    </row>
    <row r="87" spans="2:14" x14ac:dyDescent="0.25">
      <c r="B87" s="1">
        <f t="shared" si="9"/>
        <v>68</v>
      </c>
      <c r="C87" s="97">
        <v>20.761656513161626</v>
      </c>
      <c r="D87" s="97">
        <v>2914.946175</v>
      </c>
      <c r="E87" s="57">
        <f t="shared" si="6"/>
        <v>431.04638117050655</v>
      </c>
      <c r="F87" s="58">
        <f t="shared" si="7"/>
        <v>60519.111239704318</v>
      </c>
      <c r="G87" s="58">
        <f t="shared" si="8"/>
        <v>2915.1493768597807</v>
      </c>
      <c r="H87" s="64">
        <f t="shared" si="5"/>
        <v>-0.20320185978062</v>
      </c>
      <c r="I87" s="64"/>
      <c r="N87" s="53"/>
    </row>
    <row r="88" spans="2:14" x14ac:dyDescent="0.25">
      <c r="B88" s="1">
        <f t="shared" si="9"/>
        <v>69</v>
      </c>
      <c r="C88" s="97">
        <v>21.067887979381876</v>
      </c>
      <c r="D88" s="97">
        <v>2915.1161550000002</v>
      </c>
      <c r="E88" s="57">
        <f t="shared" si="6"/>
        <v>443.85590391178334</v>
      </c>
      <c r="F88" s="58">
        <f t="shared" si="7"/>
        <v>61415.340600426418</v>
      </c>
      <c r="G88" s="58">
        <f t="shared" si="8"/>
        <v>2915.1778902836982</v>
      </c>
      <c r="H88" s="64">
        <f t="shared" si="5"/>
        <v>-6.1735283697998966E-2</v>
      </c>
      <c r="I88" s="64"/>
      <c r="N88" s="53"/>
    </row>
    <row r="89" spans="2:14" x14ac:dyDescent="0.25">
      <c r="B89" s="1">
        <f t="shared" si="9"/>
        <v>70</v>
      </c>
      <c r="C89" s="97">
        <v>21.339083633722993</v>
      </c>
      <c r="D89" s="97">
        <v>2915.205524</v>
      </c>
      <c r="E89" s="57">
        <f t="shared" si="6"/>
        <v>455.35649032702446</v>
      </c>
      <c r="F89" s="58">
        <f t="shared" si="7"/>
        <v>62207.814486127259</v>
      </c>
      <c r="G89" s="58">
        <f t="shared" si="8"/>
        <v>2915.2031414989056</v>
      </c>
      <c r="H89" s="64">
        <f t="shared" si="5"/>
        <v>2.3825010944165115E-3</v>
      </c>
      <c r="I89" s="64"/>
      <c r="N89" s="53"/>
    </row>
    <row r="90" spans="2:14" x14ac:dyDescent="0.25">
      <c r="B90" s="1">
        <f t="shared" si="9"/>
        <v>71</v>
      </c>
      <c r="C90" s="97">
        <v>21.654704604426442</v>
      </c>
      <c r="D90" s="97">
        <v>2915.0988090000001</v>
      </c>
      <c r="E90" s="57">
        <f t="shared" si="6"/>
        <v>468.92623150496775</v>
      </c>
      <c r="F90" s="58">
        <f t="shared" si="7"/>
        <v>63125.603601610339</v>
      </c>
      <c r="G90" s="58">
        <f t="shared" si="8"/>
        <v>2915.2325291860889</v>
      </c>
      <c r="H90" s="64">
        <f t="shared" si="5"/>
        <v>-0.13372018608879443</v>
      </c>
      <c r="I90" s="64"/>
      <c r="N90" s="53"/>
    </row>
    <row r="91" spans="2:14" x14ac:dyDescent="0.25">
      <c r="B91" s="1">
        <f t="shared" si="9"/>
        <v>72</v>
      </c>
      <c r="C91" s="97">
        <v>21.952280250878754</v>
      </c>
      <c r="D91" s="97">
        <v>2915.202792</v>
      </c>
      <c r="E91" s="57">
        <f t="shared" si="6"/>
        <v>481.90260821312137</v>
      </c>
      <c r="F91" s="58">
        <f t="shared" si="7"/>
        <v>63995.348678128204</v>
      </c>
      <c r="G91" s="58">
        <f t="shared" si="8"/>
        <v>2915.2602366606325</v>
      </c>
      <c r="H91" s="64">
        <f t="shared" si="5"/>
        <v>-5.7444660632427258E-2</v>
      </c>
      <c r="I91" s="64"/>
      <c r="N91" s="53"/>
    </row>
    <row r="92" spans="2:14" x14ac:dyDescent="0.25">
      <c r="B92" s="1">
        <f t="shared" si="9"/>
        <v>73</v>
      </c>
      <c r="C92" s="97">
        <v>22.243976467132295</v>
      </c>
      <c r="D92" s="97">
        <v>2915.3830269999999</v>
      </c>
      <c r="E92" s="57">
        <f t="shared" si="6"/>
        <v>494.79448907033537</v>
      </c>
      <c r="F92" s="58">
        <f t="shared" si="7"/>
        <v>64849.711445264911</v>
      </c>
      <c r="G92" s="58">
        <f t="shared" si="8"/>
        <v>2915.2873966973584</v>
      </c>
      <c r="H92" s="64">
        <f t="shared" si="5"/>
        <v>9.5630302641438902E-2</v>
      </c>
      <c r="I92" s="64"/>
      <c r="N92" s="53"/>
    </row>
    <row r="93" spans="2:14" x14ac:dyDescent="0.25">
      <c r="B93" s="1">
        <f t="shared" si="9"/>
        <v>74</v>
      </c>
      <c r="C93" s="97">
        <v>22.568339873304822</v>
      </c>
      <c r="D93" s="97">
        <v>2915.1983289999998</v>
      </c>
      <c r="E93" s="57">
        <f t="shared" si="6"/>
        <v>509.32996463700033</v>
      </c>
      <c r="F93" s="58">
        <f t="shared" si="7"/>
        <v>65791.18668696229</v>
      </c>
      <c r="G93" s="58">
        <f t="shared" si="8"/>
        <v>2915.317598398763</v>
      </c>
      <c r="H93" s="64">
        <f t="shared" si="5"/>
        <v>-0.1192693987632083</v>
      </c>
      <c r="I93" s="64"/>
      <c r="N93" s="53"/>
    </row>
    <row r="94" spans="2:14" x14ac:dyDescent="0.25">
      <c r="B94" s="1">
        <f t="shared" si="9"/>
        <v>75</v>
      </c>
      <c r="C94" s="97">
        <v>22.850448059900014</v>
      </c>
      <c r="D94" s="97">
        <v>2915.199576</v>
      </c>
      <c r="E94" s="57">
        <f t="shared" si="6"/>
        <v>522.14297653818835</v>
      </c>
      <c r="F94" s="58">
        <f t="shared" si="7"/>
        <v>66613.616495630544</v>
      </c>
      <c r="G94" s="58">
        <f t="shared" si="8"/>
        <v>2915.3438656874068</v>
      </c>
      <c r="H94" s="64">
        <f t="shared" si="5"/>
        <v>-0.14428968740685377</v>
      </c>
      <c r="I94" s="64"/>
      <c r="N94" s="53"/>
    </row>
    <row r="95" spans="2:14" x14ac:dyDescent="0.25">
      <c r="B95" s="1">
        <f t="shared" si="9"/>
        <v>76</v>
      </c>
      <c r="C95" s="97">
        <v>23.115175367946286</v>
      </c>
      <c r="D95" s="97">
        <v>2915.4376269999998</v>
      </c>
      <c r="E95" s="57">
        <f t="shared" si="6"/>
        <v>534.31133229091074</v>
      </c>
      <c r="F95" s="58">
        <f t="shared" si="7"/>
        <v>67390.852022414168</v>
      </c>
      <c r="G95" s="58">
        <f t="shared" si="8"/>
        <v>2915.3685146304106</v>
      </c>
      <c r="H95" s="64">
        <f t="shared" si="5"/>
        <v>6.9112369589220179E-2</v>
      </c>
      <c r="I95" s="64"/>
      <c r="N95" s="53"/>
    </row>
    <row r="96" spans="2:14" x14ac:dyDescent="0.25">
      <c r="B96" s="1">
        <f t="shared" si="9"/>
        <v>77</v>
      </c>
      <c r="C96" s="97">
        <v>23.494861943509139</v>
      </c>
      <c r="D96" s="97">
        <v>2915.4077940000002</v>
      </c>
      <c r="E96" s="57">
        <f t="shared" si="6"/>
        <v>552.00853774455402</v>
      </c>
      <c r="F96" s="58">
        <f t="shared" si="7"/>
        <v>68497.103629060541</v>
      </c>
      <c r="G96" s="58">
        <f t="shared" si="8"/>
        <v>2915.4038675104343</v>
      </c>
      <c r="H96" s="64">
        <f t="shared" si="5"/>
        <v>3.9264895658561727E-3</v>
      </c>
      <c r="I96" s="64"/>
      <c r="N96" s="53"/>
    </row>
    <row r="97" spans="2:14" x14ac:dyDescent="0.25">
      <c r="B97" s="1">
        <f t="shared" si="9"/>
        <v>78</v>
      </c>
      <c r="C97" s="97">
        <v>23.785241551989735</v>
      </c>
      <c r="D97" s="97">
        <v>2915.4247</v>
      </c>
      <c r="E97" s="57">
        <f t="shared" si="6"/>
        <v>565.73771568649909</v>
      </c>
      <c r="F97" s="58">
        <f t="shared" si="7"/>
        <v>69344.080716137207</v>
      </c>
      <c r="G97" s="58">
        <f t="shared" si="8"/>
        <v>2915.4309049568988</v>
      </c>
      <c r="H97" s="64">
        <f t="shared" si="5"/>
        <v>-6.2049568987276871E-3</v>
      </c>
      <c r="I97" s="64"/>
      <c r="N97" s="53"/>
    </row>
    <row r="98" spans="2:14" x14ac:dyDescent="0.25">
      <c r="B98" s="1">
        <f t="shared" si="9"/>
        <v>79</v>
      </c>
      <c r="C98" s="97">
        <v>24.097883018223122</v>
      </c>
      <c r="D98" s="97">
        <v>2915.4725400000002</v>
      </c>
      <c r="E98" s="57">
        <f t="shared" si="6"/>
        <v>580.70796595996637</v>
      </c>
      <c r="F98" s="58">
        <f t="shared" si="7"/>
        <v>70256.716211761843</v>
      </c>
      <c r="G98" s="58">
        <f t="shared" si="8"/>
        <v>2915.460015220357</v>
      </c>
      <c r="H98" s="64">
        <f t="shared" si="5"/>
        <v>1.2524779643172224E-2</v>
      </c>
      <c r="I98" s="64"/>
      <c r="N98" s="53"/>
    </row>
    <row r="99" spans="2:14" x14ac:dyDescent="0.25">
      <c r="B99" s="1">
        <f t="shared" si="9"/>
        <v>80</v>
      </c>
      <c r="C99" s="97">
        <v>24.353284956270031</v>
      </c>
      <c r="D99" s="97">
        <v>2915.4789959999998</v>
      </c>
      <c r="E99" s="57">
        <f t="shared" si="6"/>
        <v>593.08248816128821</v>
      </c>
      <c r="F99" s="58">
        <f t="shared" si="7"/>
        <v>71001.490773608049</v>
      </c>
      <c r="G99" s="58">
        <f t="shared" si="8"/>
        <v>2915.4837958717012</v>
      </c>
      <c r="H99" s="64">
        <f t="shared" si="5"/>
        <v>-4.7998717013797432E-3</v>
      </c>
      <c r="I99" s="64"/>
      <c r="N99" s="53"/>
    </row>
    <row r="100" spans="2:14" x14ac:dyDescent="0.25">
      <c r="B100" s="1">
        <f t="shared" si="9"/>
        <v>81</v>
      </c>
      <c r="C100" s="97">
        <v>24.643545962954093</v>
      </c>
      <c r="D100" s="97">
        <v>2915.562199</v>
      </c>
      <c r="E100" s="57">
        <f t="shared" si="6"/>
        <v>607.30435762823095</v>
      </c>
      <c r="F100" s="58">
        <f t="shared" si="7"/>
        <v>71849.791058908013</v>
      </c>
      <c r="G100" s="58">
        <f t="shared" si="8"/>
        <v>2915.51082227507</v>
      </c>
      <c r="H100" s="64">
        <f t="shared" si="5"/>
        <v>5.1376724929923512E-2</v>
      </c>
      <c r="I100" s="64"/>
      <c r="N100" s="53"/>
    </row>
    <row r="101" spans="2:14" x14ac:dyDescent="0.25">
      <c r="B101" s="1">
        <f t="shared" si="9"/>
        <v>82</v>
      </c>
      <c r="C101" s="97">
        <v>24.959677820872511</v>
      </c>
      <c r="D101" s="97">
        <v>2915.5541090000002</v>
      </c>
      <c r="E101" s="57">
        <f t="shared" si="6"/>
        <v>622.98551692175511</v>
      </c>
      <c r="F101" s="58">
        <f t="shared" si="7"/>
        <v>72771.291229961018</v>
      </c>
      <c r="G101" s="58">
        <f t="shared" si="8"/>
        <v>2915.540257531316</v>
      </c>
      <c r="H101" s="64">
        <f t="shared" si="5"/>
        <v>1.3851468684151769E-2</v>
      </c>
      <c r="I101" s="64"/>
      <c r="N101" s="53"/>
    </row>
    <row r="102" spans="2:14" x14ac:dyDescent="0.25">
      <c r="B102" s="1">
        <f t="shared" si="9"/>
        <v>83</v>
      </c>
      <c r="C102" s="97">
        <v>25.367988807980851</v>
      </c>
      <c r="D102" s="97">
        <v>2915.5583080000001</v>
      </c>
      <c r="E102" s="57">
        <f t="shared" si="6"/>
        <v>643.53485616184173</v>
      </c>
      <c r="F102" s="58">
        <f t="shared" si="7"/>
        <v>73961.850526359587</v>
      </c>
      <c r="G102" s="58">
        <f t="shared" si="8"/>
        <v>2915.5782756501239</v>
      </c>
      <c r="H102" s="64">
        <f t="shared" si="5"/>
        <v>-1.9967650123817293E-2</v>
      </c>
      <c r="I102" s="64"/>
      <c r="N102" s="53"/>
    </row>
    <row r="103" spans="2:14" x14ac:dyDescent="0.25">
      <c r="B103" s="1">
        <f t="shared" si="9"/>
        <v>84</v>
      </c>
      <c r="C103" s="97">
        <v>25.685469086077124</v>
      </c>
      <c r="D103" s="97">
        <v>2915.4882779999998</v>
      </c>
      <c r="E103" s="57">
        <f t="shared" si="6"/>
        <v>659.74332217182359</v>
      </c>
      <c r="F103" s="58">
        <f t="shared" si="7"/>
        <v>74885.684035389218</v>
      </c>
      <c r="G103" s="58">
        <f t="shared" si="8"/>
        <v>2915.6078364587065</v>
      </c>
      <c r="H103" s="64">
        <f t="shared" si="5"/>
        <v>-0.11955845870670601</v>
      </c>
      <c r="I103" s="64"/>
      <c r="N103" s="53"/>
    </row>
    <row r="104" spans="2:14" x14ac:dyDescent="0.25">
      <c r="B104" s="1">
        <f t="shared" si="9"/>
        <v>85</v>
      </c>
      <c r="C104" s="97">
        <v>25.973427808139657</v>
      </c>
      <c r="D104" s="97">
        <v>2915.3891680000002</v>
      </c>
      <c r="E104" s="57">
        <f t="shared" si="6"/>
        <v>674.6189521046424</v>
      </c>
      <c r="F104" s="58">
        <f t="shared" si="7"/>
        <v>75722.650087680347</v>
      </c>
      <c r="G104" s="58">
        <f t="shared" si="8"/>
        <v>2915.6346484947594</v>
      </c>
      <c r="H104" s="64">
        <f t="shared" si="5"/>
        <v>-0.24548049475924927</v>
      </c>
      <c r="I104" s="64"/>
      <c r="N104" s="53"/>
    </row>
    <row r="105" spans="2:14" x14ac:dyDescent="0.25">
      <c r="B105" s="1">
        <f t="shared" si="9"/>
        <v>86</v>
      </c>
      <c r="C105" s="97">
        <v>26.239604662119042</v>
      </c>
      <c r="D105" s="97">
        <v>2915.3063179999999</v>
      </c>
      <c r="E105" s="57">
        <f t="shared" si="6"/>
        <v>688.51685282429935</v>
      </c>
      <c r="F105" s="58">
        <f t="shared" si="7"/>
        <v>76496.485253297898</v>
      </c>
      <c r="G105" s="58">
        <f t="shared" si="8"/>
        <v>2915.6594324059893</v>
      </c>
      <c r="H105" s="64">
        <f t="shared" si="5"/>
        <v>-0.35311440598934496</v>
      </c>
      <c r="I105" s="64"/>
      <c r="N105" s="53"/>
    </row>
    <row r="106" spans="2:14" x14ac:dyDescent="0.25">
      <c r="B106" s="1">
        <f t="shared" si="9"/>
        <v>87</v>
      </c>
      <c r="C106" s="97">
        <v>26.497122821731018</v>
      </c>
      <c r="D106" s="97">
        <v>2915.3645529999999</v>
      </c>
      <c r="E106" s="57">
        <f t="shared" si="6"/>
        <v>702.09751782989872</v>
      </c>
      <c r="F106" s="58">
        <f t="shared" si="7"/>
        <v>77248.772630961947</v>
      </c>
      <c r="G106" s="58">
        <f t="shared" si="8"/>
        <v>2915.6834101001891</v>
      </c>
      <c r="H106" s="64">
        <f t="shared" si="5"/>
        <v>-0.31885710018923419</v>
      </c>
      <c r="I106" s="64"/>
      <c r="N106" s="53"/>
    </row>
    <row r="107" spans="2:14" x14ac:dyDescent="0.25">
      <c r="B107" s="1">
        <f t="shared" si="9"/>
        <v>88</v>
      </c>
      <c r="C107" s="97">
        <v>26.711685832657189</v>
      </c>
      <c r="D107" s="97">
        <v>2915.1009600000002</v>
      </c>
      <c r="E107" s="57">
        <f t="shared" si="6"/>
        <v>713.51416002257872</v>
      </c>
      <c r="F107" s="58">
        <f t="shared" si="7"/>
        <v>77867.261013997369</v>
      </c>
      <c r="G107" s="58">
        <f t="shared" si="8"/>
        <v>2915.7033882107439</v>
      </c>
      <c r="H107" s="64">
        <f t="shared" si="5"/>
        <v>-0.60242821074371022</v>
      </c>
      <c r="I107" s="64"/>
      <c r="N107" s="53"/>
    </row>
    <row r="108" spans="2:14" x14ac:dyDescent="0.25">
      <c r="B108" s="1">
        <f t="shared" si="9"/>
        <v>89</v>
      </c>
      <c r="C108" s="97">
        <v>26.966996850985893</v>
      </c>
      <c r="D108" s="97">
        <v>2915.3058799999999</v>
      </c>
      <c r="E108" s="57">
        <f t="shared" si="6"/>
        <v>727.21891916108314</v>
      </c>
      <c r="F108" s="58">
        <f t="shared" si="7"/>
        <v>78617.04448562066</v>
      </c>
      <c r="G108" s="58">
        <f t="shared" si="8"/>
        <v>2915.7271603964905</v>
      </c>
      <c r="H108" s="64">
        <f t="shared" si="5"/>
        <v>-0.42128039649060156</v>
      </c>
      <c r="I108" s="64"/>
      <c r="N108" s="53"/>
    </row>
    <row r="109" spans="2:14" x14ac:dyDescent="0.25">
      <c r="B109" s="1">
        <f t="shared" si="9"/>
        <v>90</v>
      </c>
      <c r="C109" s="97">
        <v>27.115370628361575</v>
      </c>
      <c r="D109" s="97">
        <v>2915.1997769999998</v>
      </c>
      <c r="E109" s="57">
        <f t="shared" si="6"/>
        <v>735.24332431341361</v>
      </c>
      <c r="F109" s="58">
        <f t="shared" si="7"/>
        <v>79046.722409072012</v>
      </c>
      <c r="G109" s="58">
        <f t="shared" si="8"/>
        <v>2915.7409755816666</v>
      </c>
      <c r="H109" s="64">
        <f t="shared" si="5"/>
        <v>-0.54119858166677659</v>
      </c>
      <c r="I109" s="64"/>
      <c r="N109" s="53"/>
    </row>
    <row r="110" spans="2:14" x14ac:dyDescent="0.25">
      <c r="B110" s="1">
        <f t="shared" si="9"/>
        <v>91</v>
      </c>
      <c r="C110" s="97">
        <v>27.416024947441215</v>
      </c>
      <c r="D110" s="97">
        <v>2915.9691309999998</v>
      </c>
      <c r="E110" s="57">
        <f t="shared" si="6"/>
        <v>751.63842391871913</v>
      </c>
      <c r="F110" s="58">
        <f t="shared" si="7"/>
        <v>79944.282441464471</v>
      </c>
      <c r="G110" s="58">
        <f t="shared" si="8"/>
        <v>2915.7689697135511</v>
      </c>
      <c r="H110" s="64">
        <f t="shared" si="5"/>
        <v>0.20016128644874698</v>
      </c>
      <c r="I110" s="64"/>
      <c r="N110" s="53"/>
    </row>
    <row r="111" spans="2:14" x14ac:dyDescent="0.25">
      <c r="B111" s="1">
        <f t="shared" si="9"/>
        <v>92</v>
      </c>
      <c r="C111" s="97">
        <v>27.811673496111382</v>
      </c>
      <c r="D111" s="97">
        <v>2916.1848749999999</v>
      </c>
      <c r="E111" s="57">
        <f t="shared" si="6"/>
        <v>773.48918265430427</v>
      </c>
      <c r="F111" s="58">
        <f t="shared" si="7"/>
        <v>81103.981597798382</v>
      </c>
      <c r="G111" s="58">
        <f t="shared" si="8"/>
        <v>2915.8058088239463</v>
      </c>
      <c r="H111" s="64">
        <f t="shared" si="5"/>
        <v>0.37906617605358406</v>
      </c>
      <c r="I111" s="64"/>
      <c r="N111" s="53"/>
    </row>
    <row r="112" spans="2:14" x14ac:dyDescent="0.25">
      <c r="B112" s="1">
        <f t="shared" si="9"/>
        <v>93</v>
      </c>
      <c r="C112" s="97">
        <v>28.239842032119903</v>
      </c>
      <c r="D112" s="97">
        <v>2916.150889</v>
      </c>
      <c r="E112" s="57">
        <f t="shared" si="6"/>
        <v>797.48867799908601</v>
      </c>
      <c r="F112" s="58">
        <f t="shared" si="7"/>
        <v>82351.640447186015</v>
      </c>
      <c r="G112" s="58">
        <f t="shared" si="8"/>
        <v>2915.845675892886</v>
      </c>
      <c r="H112" s="64">
        <f t="shared" si="5"/>
        <v>0.30521310711401384</v>
      </c>
      <c r="I112" s="64"/>
      <c r="N112" s="53"/>
    </row>
    <row r="113" spans="2:14" x14ac:dyDescent="0.25">
      <c r="B113" s="1">
        <f t="shared" si="9"/>
        <v>94</v>
      </c>
      <c r="C113" s="97">
        <v>28.641780786937041</v>
      </c>
      <c r="D113" s="97">
        <v>2916.208392</v>
      </c>
      <c r="E113" s="57">
        <f t="shared" si="6"/>
        <v>820.35160664695582</v>
      </c>
      <c r="F113" s="58">
        <f t="shared" si="7"/>
        <v>83525.401492690158</v>
      </c>
      <c r="G113" s="58">
        <f t="shared" si="8"/>
        <v>2915.8831006887322</v>
      </c>
      <c r="H113" s="64">
        <f t="shared" si="5"/>
        <v>0.32529131126784705</v>
      </c>
      <c r="I113" s="64"/>
      <c r="N113" s="53"/>
    </row>
    <row r="114" spans="2:14" x14ac:dyDescent="0.25">
      <c r="B114" s="1">
        <f t="shared" si="9"/>
        <v>95</v>
      </c>
      <c r="C114" s="97">
        <v>29.086915456693511</v>
      </c>
      <c r="D114" s="97">
        <v>2916.2075279999999</v>
      </c>
      <c r="E114" s="57">
        <f t="shared" si="6"/>
        <v>846.0486507848359</v>
      </c>
      <c r="F114" s="58">
        <f t="shared" si="7"/>
        <v>84823.481821109177</v>
      </c>
      <c r="G114" s="58">
        <f t="shared" si="8"/>
        <v>2915.9245474861364</v>
      </c>
      <c r="H114" s="64">
        <f t="shared" si="5"/>
        <v>0.28298051386354928</v>
      </c>
      <c r="I114" s="64"/>
      <c r="N114" s="53"/>
    </row>
    <row r="115" spans="2:14" x14ac:dyDescent="0.25">
      <c r="B115" s="1">
        <f t="shared" si="9"/>
        <v>96</v>
      </c>
      <c r="C115" s="97">
        <v>29.367483975357374</v>
      </c>
      <c r="D115" s="97">
        <v>2916.2077509999999</v>
      </c>
      <c r="E115" s="57">
        <f t="shared" si="6"/>
        <v>862.44911504287211</v>
      </c>
      <c r="F115" s="58">
        <f t="shared" si="7"/>
        <v>85641.684396305456</v>
      </c>
      <c r="G115" s="58">
        <f t="shared" si="8"/>
        <v>2915.9506714152321</v>
      </c>
      <c r="H115" s="64">
        <f t="shared" si="5"/>
        <v>0.25707958476778003</v>
      </c>
      <c r="I115" s="64"/>
      <c r="N115" s="53"/>
    </row>
    <row r="116" spans="2:14" x14ac:dyDescent="0.25">
      <c r="B116" s="1" t="str">
        <f t="shared" si="9"/>
        <v>----</v>
      </c>
      <c r="C116" s="97"/>
      <c r="D116" s="97"/>
      <c r="E116" s="57" t="str">
        <f t="shared" si="6"/>
        <v>----</v>
      </c>
      <c r="F116" s="58" t="str">
        <f t="shared" si="7"/>
        <v>----</v>
      </c>
      <c r="G116" s="58" t="str">
        <f t="shared" si="8"/>
        <v>----</v>
      </c>
      <c r="H116" s="64" t="str">
        <f t="shared" si="5"/>
        <v>----</v>
      </c>
      <c r="I116" s="64"/>
      <c r="M116" s="27"/>
      <c r="N116" s="53"/>
    </row>
    <row r="117" spans="2:14" x14ac:dyDescent="0.25">
      <c r="B117" s="1" t="str">
        <f t="shared" si="9"/>
        <v>----</v>
      </c>
      <c r="C117" s="97"/>
      <c r="D117" s="97"/>
      <c r="E117" s="57" t="str">
        <f t="shared" si="6"/>
        <v>----</v>
      </c>
      <c r="F117" s="58" t="str">
        <f t="shared" si="7"/>
        <v>----</v>
      </c>
      <c r="G117" s="58" t="str">
        <f t="shared" si="8"/>
        <v>----</v>
      </c>
      <c r="H117" s="64" t="str">
        <f t="shared" si="5"/>
        <v>----</v>
      </c>
      <c r="I117" s="64"/>
      <c r="M117" s="27"/>
      <c r="N117" s="53"/>
    </row>
    <row r="118" spans="2:14" x14ac:dyDescent="0.25">
      <c r="B118" s="1" t="str">
        <f t="shared" si="9"/>
        <v>----</v>
      </c>
      <c r="C118" s="97"/>
      <c r="D118" s="97"/>
      <c r="E118" s="57" t="str">
        <f t="shared" si="6"/>
        <v>----</v>
      </c>
      <c r="F118" s="58" t="str">
        <f t="shared" si="7"/>
        <v>----</v>
      </c>
      <c r="G118" s="58" t="str">
        <f t="shared" si="8"/>
        <v>----</v>
      </c>
      <c r="H118" s="64" t="str">
        <f t="shared" si="5"/>
        <v>----</v>
      </c>
      <c r="I118" s="64"/>
      <c r="M118" s="27"/>
      <c r="N118" s="53"/>
    </row>
    <row r="119" spans="2:14" x14ac:dyDescent="0.25">
      <c r="B119" s="1" t="str">
        <f t="shared" si="9"/>
        <v>----</v>
      </c>
      <c r="C119" s="97"/>
      <c r="D119" s="97"/>
      <c r="E119" s="57" t="str">
        <f t="shared" si="6"/>
        <v>----</v>
      </c>
      <c r="F119" s="58" t="str">
        <f t="shared" si="7"/>
        <v>----</v>
      </c>
      <c r="G119" s="58" t="str">
        <f t="shared" si="8"/>
        <v>----</v>
      </c>
      <c r="H119" s="64" t="str">
        <f t="shared" si="5"/>
        <v>----</v>
      </c>
      <c r="I119" s="64"/>
      <c r="M119" s="27"/>
      <c r="N119" s="53"/>
    </row>
    <row r="120" spans="2:14" x14ac:dyDescent="0.25">
      <c r="B120" s="1" t="str">
        <f t="shared" si="9"/>
        <v>----</v>
      </c>
      <c r="C120" s="97"/>
      <c r="D120" s="97"/>
      <c r="E120" s="57" t="str">
        <f t="shared" si="6"/>
        <v>----</v>
      </c>
      <c r="F120" s="58" t="str">
        <f t="shared" si="7"/>
        <v>----</v>
      </c>
      <c r="G120" s="58" t="str">
        <f t="shared" si="8"/>
        <v>----</v>
      </c>
      <c r="H120" s="64" t="str">
        <f t="shared" si="5"/>
        <v>----</v>
      </c>
      <c r="I120" s="64"/>
      <c r="M120" s="27"/>
      <c r="N120" s="53"/>
    </row>
    <row r="121" spans="2:14" x14ac:dyDescent="0.25">
      <c r="B121" s="1" t="str">
        <f t="shared" si="9"/>
        <v>----</v>
      </c>
      <c r="C121" s="97"/>
      <c r="D121" s="97"/>
      <c r="E121" s="57" t="str">
        <f t="shared" si="6"/>
        <v>----</v>
      </c>
      <c r="F121" s="58" t="str">
        <f t="shared" si="7"/>
        <v>----</v>
      </c>
      <c r="G121" s="58" t="str">
        <f t="shared" si="8"/>
        <v>----</v>
      </c>
      <c r="H121" s="64" t="str">
        <f t="shared" si="5"/>
        <v>----</v>
      </c>
      <c r="I121" s="64"/>
      <c r="M121" s="27"/>
      <c r="N121" s="53"/>
    </row>
    <row r="122" spans="2:14" x14ac:dyDescent="0.25">
      <c r="B122" s="1" t="str">
        <f t="shared" si="9"/>
        <v>----</v>
      </c>
      <c r="C122" s="97"/>
      <c r="D122" s="97"/>
      <c r="E122" s="57" t="str">
        <f t="shared" si="6"/>
        <v>----</v>
      </c>
      <c r="F122" s="58" t="str">
        <f t="shared" si="7"/>
        <v>----</v>
      </c>
      <c r="G122" s="58" t="str">
        <f t="shared" si="8"/>
        <v>----</v>
      </c>
      <c r="H122" s="64" t="str">
        <f t="shared" si="5"/>
        <v>----</v>
      </c>
      <c r="I122" s="64"/>
      <c r="M122" s="27"/>
      <c r="N122" s="53"/>
    </row>
    <row r="123" spans="2:14" x14ac:dyDescent="0.25">
      <c r="B123" s="1" t="str">
        <f t="shared" si="9"/>
        <v>----</v>
      </c>
      <c r="C123" s="97"/>
      <c r="D123" s="97"/>
      <c r="E123" s="57" t="str">
        <f t="shared" si="6"/>
        <v>----</v>
      </c>
      <c r="F123" s="58" t="str">
        <f t="shared" si="7"/>
        <v>----</v>
      </c>
      <c r="G123" s="58" t="str">
        <f t="shared" si="8"/>
        <v>----</v>
      </c>
      <c r="H123" s="64" t="str">
        <f t="shared" si="5"/>
        <v>----</v>
      </c>
      <c r="I123" s="64"/>
      <c r="M123" s="27"/>
      <c r="N123" s="53"/>
    </row>
    <row r="124" spans="2:14" x14ac:dyDescent="0.25">
      <c r="B124" s="1" t="str">
        <f t="shared" si="9"/>
        <v>----</v>
      </c>
      <c r="C124" s="97"/>
      <c r="D124" s="97"/>
      <c r="E124" s="57" t="str">
        <f t="shared" si="6"/>
        <v>----</v>
      </c>
      <c r="F124" s="58" t="str">
        <f t="shared" si="7"/>
        <v>----</v>
      </c>
      <c r="G124" s="58" t="str">
        <f t="shared" si="8"/>
        <v>----</v>
      </c>
      <c r="H124" s="64" t="str">
        <f t="shared" si="5"/>
        <v>----</v>
      </c>
      <c r="I124" s="64"/>
      <c r="M124" s="27"/>
      <c r="N124" s="53"/>
    </row>
    <row r="125" spans="2:14" x14ac:dyDescent="0.25">
      <c r="B125" s="1" t="str">
        <f t="shared" si="9"/>
        <v>----</v>
      </c>
      <c r="C125" s="97"/>
      <c r="D125" s="97"/>
      <c r="E125" s="57" t="str">
        <f t="shared" si="6"/>
        <v>----</v>
      </c>
      <c r="F125" s="58" t="str">
        <f t="shared" si="7"/>
        <v>----</v>
      </c>
      <c r="G125" s="58" t="str">
        <f t="shared" si="8"/>
        <v>----</v>
      </c>
      <c r="H125" s="64" t="str">
        <f t="shared" si="5"/>
        <v>----</v>
      </c>
      <c r="I125" s="64"/>
      <c r="M125" s="27"/>
      <c r="N125" s="53"/>
    </row>
    <row r="126" spans="2:14" x14ac:dyDescent="0.25">
      <c r="B126" s="1" t="str">
        <f t="shared" si="9"/>
        <v>----</v>
      </c>
      <c r="C126" s="97"/>
      <c r="D126" s="97"/>
      <c r="E126" s="57" t="str">
        <f t="shared" si="6"/>
        <v>----</v>
      </c>
      <c r="F126" s="58" t="str">
        <f t="shared" si="7"/>
        <v>----</v>
      </c>
      <c r="G126" s="58" t="str">
        <f t="shared" si="8"/>
        <v>----</v>
      </c>
      <c r="H126" s="64" t="str">
        <f t="shared" si="5"/>
        <v>----</v>
      </c>
      <c r="I126" s="64"/>
      <c r="M126" s="27"/>
      <c r="N126" s="53"/>
    </row>
    <row r="127" spans="2:14" x14ac:dyDescent="0.25">
      <c r="B127" s="1" t="str">
        <f t="shared" si="9"/>
        <v>----</v>
      </c>
      <c r="C127" s="97"/>
      <c r="D127" s="97"/>
      <c r="E127" s="57" t="str">
        <f t="shared" si="6"/>
        <v>----</v>
      </c>
      <c r="F127" s="58" t="str">
        <f t="shared" si="7"/>
        <v>----</v>
      </c>
      <c r="G127" s="58" t="str">
        <f t="shared" si="8"/>
        <v>----</v>
      </c>
      <c r="H127" s="64" t="str">
        <f t="shared" si="5"/>
        <v>----</v>
      </c>
      <c r="I127" s="64"/>
      <c r="M127" s="27"/>
      <c r="N127" s="53"/>
    </row>
    <row r="128" spans="2:14" x14ac:dyDescent="0.25">
      <c r="B128" s="1" t="str">
        <f t="shared" si="9"/>
        <v>----</v>
      </c>
      <c r="C128" s="97"/>
      <c r="D128" s="97"/>
      <c r="E128" s="57" t="str">
        <f t="shared" si="6"/>
        <v>----</v>
      </c>
      <c r="F128" s="58" t="str">
        <f t="shared" si="7"/>
        <v>----</v>
      </c>
      <c r="G128" s="58" t="str">
        <f t="shared" si="8"/>
        <v>----</v>
      </c>
      <c r="H128" s="64" t="str">
        <f t="shared" si="5"/>
        <v>----</v>
      </c>
      <c r="I128" s="64"/>
      <c r="M128" s="27"/>
      <c r="N128" s="53"/>
    </row>
    <row r="129" spans="2:14" x14ac:dyDescent="0.25">
      <c r="B129" s="1" t="str">
        <f t="shared" si="9"/>
        <v>----</v>
      </c>
      <c r="C129" s="97"/>
      <c r="D129" s="97"/>
      <c r="E129" s="57" t="str">
        <f t="shared" si="6"/>
        <v>----</v>
      </c>
      <c r="F129" s="58" t="str">
        <f t="shared" si="7"/>
        <v>----</v>
      </c>
      <c r="G129" s="58" t="str">
        <f t="shared" si="8"/>
        <v>----</v>
      </c>
      <c r="H129" s="64" t="str">
        <f t="shared" si="5"/>
        <v>----</v>
      </c>
      <c r="I129" s="64"/>
      <c r="M129" s="27"/>
      <c r="N129" s="53"/>
    </row>
    <row r="130" spans="2:14" x14ac:dyDescent="0.25">
      <c r="B130" s="1" t="str">
        <f t="shared" si="9"/>
        <v>----</v>
      </c>
      <c r="C130" s="97"/>
      <c r="D130" s="97"/>
      <c r="E130" s="57" t="str">
        <f t="shared" si="6"/>
        <v>----</v>
      </c>
      <c r="F130" s="58" t="str">
        <f t="shared" si="7"/>
        <v>----</v>
      </c>
      <c r="G130" s="58" t="str">
        <f t="shared" si="8"/>
        <v>----</v>
      </c>
      <c r="H130" s="64" t="str">
        <f t="shared" si="5"/>
        <v>----</v>
      </c>
      <c r="I130" s="64"/>
      <c r="M130" s="27"/>
      <c r="N130" s="53"/>
    </row>
    <row r="131" spans="2:14" x14ac:dyDescent="0.25">
      <c r="B131" s="1" t="str">
        <f t="shared" si="9"/>
        <v>----</v>
      </c>
      <c r="C131" s="97"/>
      <c r="D131" s="97"/>
      <c r="E131" s="57" t="str">
        <f t="shared" si="6"/>
        <v>----</v>
      </c>
      <c r="F131" s="58" t="str">
        <f t="shared" si="7"/>
        <v>----</v>
      </c>
      <c r="G131" s="58" t="str">
        <f t="shared" si="8"/>
        <v>----</v>
      </c>
      <c r="H131" s="64" t="str">
        <f t="shared" si="5"/>
        <v>----</v>
      </c>
      <c r="I131" s="64"/>
      <c r="M131" s="27"/>
      <c r="N131" s="53"/>
    </row>
    <row r="132" spans="2:14" x14ac:dyDescent="0.25">
      <c r="B132" s="1" t="str">
        <f t="shared" si="9"/>
        <v>----</v>
      </c>
      <c r="C132" s="97"/>
      <c r="D132" s="97"/>
      <c r="E132" s="57" t="str">
        <f t="shared" si="6"/>
        <v>----</v>
      </c>
      <c r="F132" s="58" t="str">
        <f t="shared" si="7"/>
        <v>----</v>
      </c>
      <c r="G132" s="58" t="str">
        <f t="shared" si="8"/>
        <v>----</v>
      </c>
      <c r="H132" s="64" t="str">
        <f t="shared" si="5"/>
        <v>----</v>
      </c>
      <c r="I132" s="64"/>
    </row>
    <row r="133" spans="2:14" x14ac:dyDescent="0.25">
      <c r="B133" s="1" t="str">
        <f t="shared" si="9"/>
        <v>----</v>
      </c>
      <c r="C133" s="97"/>
      <c r="D133" s="97"/>
      <c r="E133" s="57" t="str">
        <f t="shared" si="6"/>
        <v>----</v>
      </c>
      <c r="F133" s="58" t="str">
        <f t="shared" si="7"/>
        <v>----</v>
      </c>
      <c r="G133" s="58" t="str">
        <f t="shared" si="8"/>
        <v>----</v>
      </c>
      <c r="H133" s="64" t="str">
        <f t="shared" si="5"/>
        <v>----</v>
      </c>
      <c r="I133" s="64"/>
    </row>
    <row r="134" spans="2:14" x14ac:dyDescent="0.25">
      <c r="B134" s="1" t="str">
        <f t="shared" si="9"/>
        <v>----</v>
      </c>
      <c r="C134" s="97"/>
      <c r="D134" s="97"/>
      <c r="E134" s="57" t="str">
        <f t="shared" si="6"/>
        <v>----</v>
      </c>
      <c r="F134" s="58" t="str">
        <f t="shared" si="7"/>
        <v>----</v>
      </c>
      <c r="G134" s="58" t="str">
        <f t="shared" si="8"/>
        <v>----</v>
      </c>
      <c r="H134" s="64" t="str">
        <f t="shared" si="5"/>
        <v>----</v>
      </c>
      <c r="I134" s="64"/>
    </row>
    <row r="135" spans="2:14" x14ac:dyDescent="0.25">
      <c r="B135" s="1" t="str">
        <f t="shared" si="9"/>
        <v>----</v>
      </c>
      <c r="C135" s="97"/>
      <c r="D135" s="97"/>
      <c r="E135" s="57" t="str">
        <f t="shared" si="6"/>
        <v>----</v>
      </c>
      <c r="F135" s="58" t="str">
        <f t="shared" si="7"/>
        <v>----</v>
      </c>
      <c r="G135" s="58" t="str">
        <f t="shared" si="8"/>
        <v>----</v>
      </c>
      <c r="H135" s="64" t="str">
        <f t="shared" si="5"/>
        <v>----</v>
      </c>
      <c r="I135" s="64"/>
    </row>
    <row r="136" spans="2:14" x14ac:dyDescent="0.25">
      <c r="B136" s="1" t="str">
        <f t="shared" si="9"/>
        <v>----</v>
      </c>
      <c r="C136" s="97"/>
      <c r="D136" s="97"/>
      <c r="E136" s="57" t="str">
        <f t="shared" si="6"/>
        <v>----</v>
      </c>
      <c r="F136" s="58" t="str">
        <f t="shared" si="7"/>
        <v>----</v>
      </c>
      <c r="G136" s="58" t="str">
        <f t="shared" si="8"/>
        <v>----</v>
      </c>
      <c r="H136" s="64" t="str">
        <f t="shared" si="5"/>
        <v>----</v>
      </c>
      <c r="I136" s="64"/>
    </row>
    <row r="137" spans="2:14" x14ac:dyDescent="0.25">
      <c r="B137" s="1" t="str">
        <f t="shared" si="9"/>
        <v>----</v>
      </c>
      <c r="C137" s="97"/>
      <c r="D137" s="97"/>
      <c r="E137" s="57" t="str">
        <f t="shared" si="6"/>
        <v>----</v>
      </c>
      <c r="F137" s="58" t="str">
        <f t="shared" si="7"/>
        <v>----</v>
      </c>
      <c r="G137" s="58" t="str">
        <f t="shared" si="8"/>
        <v>----</v>
      </c>
      <c r="H137" s="64" t="str">
        <f t="shared" si="5"/>
        <v>----</v>
      </c>
      <c r="I137" s="64"/>
    </row>
    <row r="138" spans="2:14" x14ac:dyDescent="0.25">
      <c r="B138" s="1" t="str">
        <f t="shared" si="9"/>
        <v>----</v>
      </c>
      <c r="C138" s="97"/>
      <c r="D138" s="97"/>
      <c r="E138" s="57" t="str">
        <f t="shared" si="6"/>
        <v>----</v>
      </c>
      <c r="F138" s="58" t="str">
        <f t="shared" si="7"/>
        <v>----</v>
      </c>
      <c r="G138" s="58" t="str">
        <f t="shared" si="8"/>
        <v>----</v>
      </c>
      <c r="H138" s="64" t="str">
        <f t="shared" si="5"/>
        <v>----</v>
      </c>
      <c r="I138" s="64"/>
    </row>
    <row r="139" spans="2:14" x14ac:dyDescent="0.25">
      <c r="B139" s="1" t="str">
        <f t="shared" si="9"/>
        <v>----</v>
      </c>
      <c r="C139" s="97"/>
      <c r="D139" s="97"/>
      <c r="E139" s="57" t="str">
        <f t="shared" si="6"/>
        <v>----</v>
      </c>
      <c r="F139" s="58" t="str">
        <f t="shared" si="7"/>
        <v>----</v>
      </c>
      <c r="G139" s="58" t="str">
        <f t="shared" si="8"/>
        <v>----</v>
      </c>
      <c r="H139" s="64" t="str">
        <f t="shared" si="5"/>
        <v>----</v>
      </c>
      <c r="I139" s="64"/>
    </row>
    <row r="140" spans="2:14" x14ac:dyDescent="0.25">
      <c r="B140" s="1" t="str">
        <f t="shared" si="9"/>
        <v>----</v>
      </c>
      <c r="C140" s="97"/>
      <c r="D140" s="97"/>
      <c r="E140" s="57" t="str">
        <f t="shared" si="6"/>
        <v>----</v>
      </c>
      <c r="F140" s="58" t="str">
        <f t="shared" si="7"/>
        <v>----</v>
      </c>
      <c r="G140" s="58" t="str">
        <f t="shared" si="8"/>
        <v>----</v>
      </c>
      <c r="H140" s="64" t="str">
        <f t="shared" si="5"/>
        <v>----</v>
      </c>
      <c r="I140" s="64"/>
    </row>
    <row r="141" spans="2:14" x14ac:dyDescent="0.25">
      <c r="B141" s="1" t="str">
        <f t="shared" si="9"/>
        <v>----</v>
      </c>
      <c r="C141" s="97"/>
      <c r="D141" s="97"/>
      <c r="E141" s="57" t="str">
        <f t="shared" si="6"/>
        <v>----</v>
      </c>
      <c r="F141" s="58" t="str">
        <f t="shared" si="7"/>
        <v>----</v>
      </c>
      <c r="G141" s="58" t="str">
        <f t="shared" si="8"/>
        <v>----</v>
      </c>
      <c r="H141" s="64" t="str">
        <f t="shared" si="5"/>
        <v>----</v>
      </c>
      <c r="I141" s="64"/>
    </row>
    <row r="142" spans="2:14" x14ac:dyDescent="0.25">
      <c r="B142" s="1" t="str">
        <f t="shared" si="9"/>
        <v>----</v>
      </c>
      <c r="C142" s="97"/>
      <c r="D142" s="97"/>
      <c r="E142" s="57" t="str">
        <f t="shared" si="6"/>
        <v>----</v>
      </c>
      <c r="F142" s="58" t="str">
        <f t="shared" si="7"/>
        <v>----</v>
      </c>
      <c r="G142" s="58" t="str">
        <f t="shared" si="8"/>
        <v>----</v>
      </c>
      <c r="H142" s="64" t="str">
        <f t="shared" si="5"/>
        <v>----</v>
      </c>
      <c r="I142" s="64"/>
    </row>
    <row r="143" spans="2:14" x14ac:dyDescent="0.25">
      <c r="B143" s="1" t="str">
        <f t="shared" si="9"/>
        <v>----</v>
      </c>
      <c r="C143" s="97"/>
      <c r="D143" s="97"/>
      <c r="E143" s="57" t="str">
        <f t="shared" si="6"/>
        <v>----</v>
      </c>
      <c r="F143" s="58" t="str">
        <f t="shared" si="7"/>
        <v>----</v>
      </c>
      <c r="G143" s="58" t="str">
        <f t="shared" si="8"/>
        <v>----</v>
      </c>
      <c r="H143" s="64" t="str">
        <f t="shared" si="5"/>
        <v>----</v>
      </c>
      <c r="I143" s="64"/>
    </row>
    <row r="144" spans="2:14" x14ac:dyDescent="0.25">
      <c r="B144" s="1" t="str">
        <f t="shared" si="9"/>
        <v>----</v>
      </c>
      <c r="C144" s="97"/>
      <c r="D144" s="97"/>
      <c r="E144" s="57" t="str">
        <f t="shared" si="6"/>
        <v>----</v>
      </c>
      <c r="F144" s="58" t="str">
        <f t="shared" si="7"/>
        <v>----</v>
      </c>
      <c r="G144" s="58" t="str">
        <f t="shared" si="8"/>
        <v>----</v>
      </c>
      <c r="H144" s="64" t="str">
        <f t="shared" si="5"/>
        <v>----</v>
      </c>
      <c r="I144" s="64"/>
    </row>
    <row r="145" spans="2:9" x14ac:dyDescent="0.25">
      <c r="B145" s="1" t="str">
        <f t="shared" si="9"/>
        <v>----</v>
      </c>
      <c r="C145" s="97"/>
      <c r="D145" s="97"/>
      <c r="E145" s="57" t="str">
        <f t="shared" si="6"/>
        <v>----</v>
      </c>
      <c r="F145" s="58" t="str">
        <f t="shared" si="7"/>
        <v>----</v>
      </c>
      <c r="G145" s="58" t="str">
        <f t="shared" si="8"/>
        <v>----</v>
      </c>
      <c r="H145" s="64" t="str">
        <f t="shared" si="5"/>
        <v>----</v>
      </c>
      <c r="I145" s="64"/>
    </row>
    <row r="146" spans="2:9" x14ac:dyDescent="0.25">
      <c r="B146" s="1" t="str">
        <f t="shared" si="9"/>
        <v>----</v>
      </c>
      <c r="C146" s="97"/>
      <c r="D146" s="97"/>
      <c r="E146" s="57" t="str">
        <f t="shared" si="6"/>
        <v>----</v>
      </c>
      <c r="F146" s="58" t="str">
        <f t="shared" si="7"/>
        <v>----</v>
      </c>
      <c r="G146" s="58" t="str">
        <f t="shared" si="8"/>
        <v>----</v>
      </c>
      <c r="H146" s="64" t="str">
        <f t="shared" si="5"/>
        <v>----</v>
      </c>
      <c r="I146" s="64"/>
    </row>
    <row r="147" spans="2:9" x14ac:dyDescent="0.25">
      <c r="B147" s="1" t="str">
        <f t="shared" si="9"/>
        <v>----</v>
      </c>
      <c r="C147" s="97"/>
      <c r="D147" s="97"/>
      <c r="E147" s="57" t="str">
        <f t="shared" si="6"/>
        <v>----</v>
      </c>
      <c r="F147" s="58" t="str">
        <f t="shared" si="7"/>
        <v>----</v>
      </c>
      <c r="G147" s="58" t="str">
        <f t="shared" si="8"/>
        <v>----</v>
      </c>
      <c r="H147" s="64" t="str">
        <f t="shared" si="5"/>
        <v>----</v>
      </c>
      <c r="I147" s="64"/>
    </row>
    <row r="148" spans="2:9" x14ac:dyDescent="0.25">
      <c r="B148" s="1" t="str">
        <f t="shared" si="9"/>
        <v>----</v>
      </c>
      <c r="C148" s="97"/>
      <c r="D148" s="97"/>
      <c r="E148" s="57" t="str">
        <f t="shared" si="6"/>
        <v>----</v>
      </c>
      <c r="F148" s="58" t="str">
        <f t="shared" si="7"/>
        <v>----</v>
      </c>
      <c r="G148" s="58" t="str">
        <f t="shared" si="8"/>
        <v>----</v>
      </c>
      <c r="H148" s="64" t="str">
        <f t="shared" ref="H148:H211" si="10">IF(B148&lt;&gt;"----",D148-G148,"----")</f>
        <v>----</v>
      </c>
      <c r="I148" s="64"/>
    </row>
    <row r="149" spans="2:9" x14ac:dyDescent="0.25">
      <c r="B149" s="1" t="str">
        <f t="shared" si="9"/>
        <v>----</v>
      </c>
      <c r="C149" s="97"/>
      <c r="D149" s="97"/>
      <c r="E149" s="57" t="str">
        <f t="shared" ref="E149:E212" si="11">IF(B149&lt;&gt;"----",C149^2,"----")</f>
        <v>----</v>
      </c>
      <c r="F149" s="58" t="str">
        <f t="shared" ref="F149:F212" si="12">IF(B149&lt;&gt;"----",C149*D149,"----")</f>
        <v>----</v>
      </c>
      <c r="G149" s="58" t="str">
        <f t="shared" ref="G149:G212" si="13">IF(B149&lt;&gt;"----",$D$223+$D$224*C149,"----")</f>
        <v>----</v>
      </c>
      <c r="H149" s="64" t="str">
        <f t="shared" si="10"/>
        <v>----</v>
      </c>
      <c r="I149" s="64"/>
    </row>
    <row r="150" spans="2:9" x14ac:dyDescent="0.25">
      <c r="B150" s="1" t="str">
        <f t="shared" ref="B150:B213" si="14">IF(C150&lt;&gt;0,B149+1,"----")</f>
        <v>----</v>
      </c>
      <c r="C150" s="97"/>
      <c r="D150" s="97"/>
      <c r="E150" s="57" t="str">
        <f t="shared" si="11"/>
        <v>----</v>
      </c>
      <c r="F150" s="58" t="str">
        <f t="shared" si="12"/>
        <v>----</v>
      </c>
      <c r="G150" s="58" t="str">
        <f t="shared" si="13"/>
        <v>----</v>
      </c>
      <c r="H150" s="64" t="str">
        <f t="shared" si="10"/>
        <v>----</v>
      </c>
      <c r="I150" s="64"/>
    </row>
    <row r="151" spans="2:9" x14ac:dyDescent="0.25">
      <c r="B151" s="1" t="str">
        <f t="shared" si="14"/>
        <v>----</v>
      </c>
      <c r="C151" s="97"/>
      <c r="D151" s="97"/>
      <c r="E151" s="57" t="str">
        <f t="shared" si="11"/>
        <v>----</v>
      </c>
      <c r="F151" s="58" t="str">
        <f t="shared" si="12"/>
        <v>----</v>
      </c>
      <c r="G151" s="58" t="str">
        <f t="shared" si="13"/>
        <v>----</v>
      </c>
      <c r="H151" s="64" t="str">
        <f t="shared" si="10"/>
        <v>----</v>
      </c>
      <c r="I151" s="64"/>
    </row>
    <row r="152" spans="2:9" x14ac:dyDescent="0.25">
      <c r="B152" s="1" t="str">
        <f t="shared" si="14"/>
        <v>----</v>
      </c>
      <c r="C152" s="97"/>
      <c r="D152" s="97"/>
      <c r="E152" s="57" t="str">
        <f t="shared" si="11"/>
        <v>----</v>
      </c>
      <c r="F152" s="58" t="str">
        <f t="shared" si="12"/>
        <v>----</v>
      </c>
      <c r="G152" s="58" t="str">
        <f t="shared" si="13"/>
        <v>----</v>
      </c>
      <c r="H152" s="64" t="str">
        <f t="shared" si="10"/>
        <v>----</v>
      </c>
      <c r="I152" s="64"/>
    </row>
    <row r="153" spans="2:9" x14ac:dyDescent="0.25">
      <c r="B153" s="1" t="str">
        <f t="shared" si="14"/>
        <v>----</v>
      </c>
      <c r="C153" s="97"/>
      <c r="D153" s="97"/>
      <c r="E153" s="57" t="str">
        <f t="shared" si="11"/>
        <v>----</v>
      </c>
      <c r="F153" s="58" t="str">
        <f t="shared" si="12"/>
        <v>----</v>
      </c>
      <c r="G153" s="58" t="str">
        <f t="shared" si="13"/>
        <v>----</v>
      </c>
      <c r="H153" s="64" t="str">
        <f t="shared" si="10"/>
        <v>----</v>
      </c>
      <c r="I153" s="64"/>
    </row>
    <row r="154" spans="2:9" x14ac:dyDescent="0.25">
      <c r="B154" s="1" t="str">
        <f t="shared" si="14"/>
        <v>----</v>
      </c>
      <c r="C154" s="97"/>
      <c r="D154" s="97"/>
      <c r="E154" s="57" t="str">
        <f t="shared" si="11"/>
        <v>----</v>
      </c>
      <c r="F154" s="58" t="str">
        <f t="shared" si="12"/>
        <v>----</v>
      </c>
      <c r="G154" s="58" t="str">
        <f t="shared" si="13"/>
        <v>----</v>
      </c>
      <c r="H154" s="64" t="str">
        <f t="shared" si="10"/>
        <v>----</v>
      </c>
      <c r="I154" s="64"/>
    </row>
    <row r="155" spans="2:9" x14ac:dyDescent="0.25">
      <c r="B155" s="1" t="str">
        <f t="shared" si="14"/>
        <v>----</v>
      </c>
      <c r="C155" s="97"/>
      <c r="D155" s="97"/>
      <c r="E155" s="57" t="str">
        <f t="shared" si="11"/>
        <v>----</v>
      </c>
      <c r="F155" s="58" t="str">
        <f t="shared" si="12"/>
        <v>----</v>
      </c>
      <c r="G155" s="58" t="str">
        <f t="shared" si="13"/>
        <v>----</v>
      </c>
      <c r="H155" s="64" t="str">
        <f t="shared" si="10"/>
        <v>----</v>
      </c>
      <c r="I155" s="64"/>
    </row>
    <row r="156" spans="2:9" x14ac:dyDescent="0.25">
      <c r="B156" s="1" t="str">
        <f t="shared" si="14"/>
        <v>----</v>
      </c>
      <c r="C156" s="97"/>
      <c r="D156" s="97"/>
      <c r="E156" s="57" t="str">
        <f t="shared" si="11"/>
        <v>----</v>
      </c>
      <c r="F156" s="58" t="str">
        <f t="shared" si="12"/>
        <v>----</v>
      </c>
      <c r="G156" s="58" t="str">
        <f t="shared" si="13"/>
        <v>----</v>
      </c>
      <c r="H156" s="64" t="str">
        <f t="shared" si="10"/>
        <v>----</v>
      </c>
      <c r="I156" s="64"/>
    </row>
    <row r="157" spans="2:9" x14ac:dyDescent="0.25">
      <c r="B157" s="1" t="str">
        <f t="shared" si="14"/>
        <v>----</v>
      </c>
      <c r="C157" s="97"/>
      <c r="D157" s="97"/>
      <c r="E157" s="57" t="str">
        <f t="shared" si="11"/>
        <v>----</v>
      </c>
      <c r="F157" s="58" t="str">
        <f t="shared" si="12"/>
        <v>----</v>
      </c>
      <c r="G157" s="58" t="str">
        <f t="shared" si="13"/>
        <v>----</v>
      </c>
      <c r="H157" s="64" t="str">
        <f t="shared" si="10"/>
        <v>----</v>
      </c>
      <c r="I157" s="64"/>
    </row>
    <row r="158" spans="2:9" x14ac:dyDescent="0.25">
      <c r="B158" s="1" t="str">
        <f t="shared" si="14"/>
        <v>----</v>
      </c>
      <c r="C158" s="97"/>
      <c r="D158" s="97"/>
      <c r="E158" s="57" t="str">
        <f t="shared" si="11"/>
        <v>----</v>
      </c>
      <c r="F158" s="58" t="str">
        <f t="shared" si="12"/>
        <v>----</v>
      </c>
      <c r="G158" s="58" t="str">
        <f t="shared" si="13"/>
        <v>----</v>
      </c>
      <c r="H158" s="64" t="str">
        <f t="shared" si="10"/>
        <v>----</v>
      </c>
      <c r="I158" s="64"/>
    </row>
    <row r="159" spans="2:9" x14ac:dyDescent="0.25">
      <c r="B159" s="1" t="str">
        <f t="shared" si="14"/>
        <v>----</v>
      </c>
      <c r="C159" s="97"/>
      <c r="D159" s="97"/>
      <c r="E159" s="57" t="str">
        <f t="shared" si="11"/>
        <v>----</v>
      </c>
      <c r="F159" s="58" t="str">
        <f t="shared" si="12"/>
        <v>----</v>
      </c>
      <c r="G159" s="58" t="str">
        <f t="shared" si="13"/>
        <v>----</v>
      </c>
      <c r="H159" s="64" t="str">
        <f t="shared" si="10"/>
        <v>----</v>
      </c>
      <c r="I159" s="64"/>
    </row>
    <row r="160" spans="2:9" x14ac:dyDescent="0.25">
      <c r="B160" s="1" t="str">
        <f t="shared" si="14"/>
        <v>----</v>
      </c>
      <c r="C160" s="97"/>
      <c r="D160" s="97"/>
      <c r="E160" s="57" t="str">
        <f t="shared" si="11"/>
        <v>----</v>
      </c>
      <c r="F160" s="58" t="str">
        <f t="shared" si="12"/>
        <v>----</v>
      </c>
      <c r="G160" s="58" t="str">
        <f t="shared" si="13"/>
        <v>----</v>
      </c>
      <c r="H160" s="64" t="str">
        <f t="shared" si="10"/>
        <v>----</v>
      </c>
      <c r="I160" s="64"/>
    </row>
    <row r="161" spans="2:9" x14ac:dyDescent="0.25">
      <c r="B161" s="1" t="str">
        <f t="shared" si="14"/>
        <v>----</v>
      </c>
      <c r="C161" s="97"/>
      <c r="D161" s="97"/>
      <c r="E161" s="57" t="str">
        <f t="shared" si="11"/>
        <v>----</v>
      </c>
      <c r="F161" s="58" t="str">
        <f t="shared" si="12"/>
        <v>----</v>
      </c>
      <c r="G161" s="58" t="str">
        <f t="shared" si="13"/>
        <v>----</v>
      </c>
      <c r="H161" s="64" t="str">
        <f t="shared" si="10"/>
        <v>----</v>
      </c>
      <c r="I161" s="64"/>
    </row>
    <row r="162" spans="2:9" x14ac:dyDescent="0.25">
      <c r="B162" s="1" t="str">
        <f t="shared" si="14"/>
        <v>----</v>
      </c>
      <c r="C162" s="97"/>
      <c r="D162" s="97"/>
      <c r="E162" s="57" t="str">
        <f t="shared" si="11"/>
        <v>----</v>
      </c>
      <c r="F162" s="58" t="str">
        <f t="shared" si="12"/>
        <v>----</v>
      </c>
      <c r="G162" s="58" t="str">
        <f t="shared" si="13"/>
        <v>----</v>
      </c>
      <c r="H162" s="64" t="str">
        <f t="shared" si="10"/>
        <v>----</v>
      </c>
      <c r="I162" s="64"/>
    </row>
    <row r="163" spans="2:9" x14ac:dyDescent="0.25">
      <c r="B163" s="1" t="str">
        <f t="shared" si="14"/>
        <v>----</v>
      </c>
      <c r="C163" s="97"/>
      <c r="D163" s="97"/>
      <c r="E163" s="57" t="str">
        <f t="shared" si="11"/>
        <v>----</v>
      </c>
      <c r="F163" s="58" t="str">
        <f t="shared" si="12"/>
        <v>----</v>
      </c>
      <c r="G163" s="58" t="str">
        <f t="shared" si="13"/>
        <v>----</v>
      </c>
      <c r="H163" s="64" t="str">
        <f t="shared" si="10"/>
        <v>----</v>
      </c>
      <c r="I163" s="64"/>
    </row>
    <row r="164" spans="2:9" x14ac:dyDescent="0.25">
      <c r="B164" s="1" t="str">
        <f t="shared" si="14"/>
        <v>----</v>
      </c>
      <c r="C164" s="97"/>
      <c r="D164" s="97"/>
      <c r="E164" s="57" t="str">
        <f t="shared" si="11"/>
        <v>----</v>
      </c>
      <c r="F164" s="58" t="str">
        <f t="shared" si="12"/>
        <v>----</v>
      </c>
      <c r="G164" s="58" t="str">
        <f t="shared" si="13"/>
        <v>----</v>
      </c>
      <c r="H164" s="64" t="str">
        <f t="shared" si="10"/>
        <v>----</v>
      </c>
      <c r="I164" s="64"/>
    </row>
    <row r="165" spans="2:9" x14ac:dyDescent="0.25">
      <c r="B165" s="1" t="str">
        <f t="shared" si="14"/>
        <v>----</v>
      </c>
      <c r="C165" s="97"/>
      <c r="D165" s="97"/>
      <c r="E165" s="57" t="str">
        <f t="shared" si="11"/>
        <v>----</v>
      </c>
      <c r="F165" s="58" t="str">
        <f t="shared" si="12"/>
        <v>----</v>
      </c>
      <c r="G165" s="58" t="str">
        <f t="shared" si="13"/>
        <v>----</v>
      </c>
      <c r="H165" s="64" t="str">
        <f t="shared" si="10"/>
        <v>----</v>
      </c>
      <c r="I165" s="64"/>
    </row>
    <row r="166" spans="2:9" x14ac:dyDescent="0.25">
      <c r="B166" s="1" t="str">
        <f t="shared" si="14"/>
        <v>----</v>
      </c>
      <c r="C166" s="97"/>
      <c r="D166" s="97"/>
      <c r="E166" s="57" t="str">
        <f t="shared" si="11"/>
        <v>----</v>
      </c>
      <c r="F166" s="58" t="str">
        <f t="shared" si="12"/>
        <v>----</v>
      </c>
      <c r="G166" s="58" t="str">
        <f t="shared" si="13"/>
        <v>----</v>
      </c>
      <c r="H166" s="64" t="str">
        <f t="shared" si="10"/>
        <v>----</v>
      </c>
      <c r="I166" s="64"/>
    </row>
    <row r="167" spans="2:9" x14ac:dyDescent="0.25">
      <c r="B167" s="1" t="str">
        <f t="shared" si="14"/>
        <v>----</v>
      </c>
      <c r="C167" s="97"/>
      <c r="D167" s="97"/>
      <c r="E167" s="57" t="str">
        <f t="shared" si="11"/>
        <v>----</v>
      </c>
      <c r="F167" s="58" t="str">
        <f t="shared" si="12"/>
        <v>----</v>
      </c>
      <c r="G167" s="58" t="str">
        <f t="shared" si="13"/>
        <v>----</v>
      </c>
      <c r="H167" s="64" t="str">
        <f t="shared" si="10"/>
        <v>----</v>
      </c>
      <c r="I167" s="64"/>
    </row>
    <row r="168" spans="2:9" x14ac:dyDescent="0.25">
      <c r="B168" s="1" t="str">
        <f t="shared" si="14"/>
        <v>----</v>
      </c>
      <c r="C168" s="97"/>
      <c r="D168" s="97"/>
      <c r="E168" s="57" t="str">
        <f t="shared" si="11"/>
        <v>----</v>
      </c>
      <c r="F168" s="58" t="str">
        <f t="shared" si="12"/>
        <v>----</v>
      </c>
      <c r="G168" s="58" t="str">
        <f t="shared" si="13"/>
        <v>----</v>
      </c>
      <c r="H168" s="64" t="str">
        <f t="shared" si="10"/>
        <v>----</v>
      </c>
      <c r="I168" s="64"/>
    </row>
    <row r="169" spans="2:9" x14ac:dyDescent="0.25">
      <c r="B169" s="1" t="str">
        <f t="shared" si="14"/>
        <v>----</v>
      </c>
      <c r="C169" s="97"/>
      <c r="D169" s="97"/>
      <c r="E169" s="57" t="str">
        <f t="shared" si="11"/>
        <v>----</v>
      </c>
      <c r="F169" s="58" t="str">
        <f t="shared" si="12"/>
        <v>----</v>
      </c>
      <c r="G169" s="58" t="str">
        <f t="shared" si="13"/>
        <v>----</v>
      </c>
      <c r="H169" s="64" t="str">
        <f t="shared" si="10"/>
        <v>----</v>
      </c>
      <c r="I169" s="64"/>
    </row>
    <row r="170" spans="2:9" x14ac:dyDescent="0.25">
      <c r="B170" s="1" t="str">
        <f t="shared" si="14"/>
        <v>----</v>
      </c>
      <c r="C170" s="97"/>
      <c r="D170" s="97"/>
      <c r="E170" s="57" t="str">
        <f t="shared" si="11"/>
        <v>----</v>
      </c>
      <c r="F170" s="58" t="str">
        <f t="shared" si="12"/>
        <v>----</v>
      </c>
      <c r="G170" s="58" t="str">
        <f t="shared" si="13"/>
        <v>----</v>
      </c>
      <c r="H170" s="64" t="str">
        <f t="shared" si="10"/>
        <v>----</v>
      </c>
      <c r="I170" s="64"/>
    </row>
    <row r="171" spans="2:9" x14ac:dyDescent="0.25">
      <c r="B171" s="1" t="str">
        <f t="shared" si="14"/>
        <v>----</v>
      </c>
      <c r="C171" s="97"/>
      <c r="D171" s="97"/>
      <c r="E171" s="57" t="str">
        <f t="shared" si="11"/>
        <v>----</v>
      </c>
      <c r="F171" s="58" t="str">
        <f t="shared" si="12"/>
        <v>----</v>
      </c>
      <c r="G171" s="58" t="str">
        <f t="shared" si="13"/>
        <v>----</v>
      </c>
      <c r="H171" s="64" t="str">
        <f t="shared" si="10"/>
        <v>----</v>
      </c>
      <c r="I171" s="64"/>
    </row>
    <row r="172" spans="2:9" x14ac:dyDescent="0.25">
      <c r="B172" s="1" t="str">
        <f t="shared" si="14"/>
        <v>----</v>
      </c>
      <c r="C172" s="97"/>
      <c r="D172" s="97"/>
      <c r="E172" s="57" t="str">
        <f t="shared" si="11"/>
        <v>----</v>
      </c>
      <c r="F172" s="58" t="str">
        <f t="shared" si="12"/>
        <v>----</v>
      </c>
      <c r="G172" s="58" t="str">
        <f t="shared" si="13"/>
        <v>----</v>
      </c>
      <c r="H172" s="64" t="str">
        <f t="shared" si="10"/>
        <v>----</v>
      </c>
      <c r="I172" s="64"/>
    </row>
    <row r="173" spans="2:9" x14ac:dyDescent="0.25">
      <c r="B173" s="1" t="str">
        <f t="shared" si="14"/>
        <v>----</v>
      </c>
      <c r="C173" s="97"/>
      <c r="D173" s="97"/>
      <c r="E173" s="57" t="str">
        <f t="shared" si="11"/>
        <v>----</v>
      </c>
      <c r="F173" s="58" t="str">
        <f t="shared" si="12"/>
        <v>----</v>
      </c>
      <c r="G173" s="58" t="str">
        <f t="shared" si="13"/>
        <v>----</v>
      </c>
      <c r="H173" s="64" t="str">
        <f t="shared" si="10"/>
        <v>----</v>
      </c>
      <c r="I173" s="64"/>
    </row>
    <row r="174" spans="2:9" x14ac:dyDescent="0.25">
      <c r="B174" s="1" t="str">
        <f t="shared" si="14"/>
        <v>----</v>
      </c>
      <c r="C174" s="97"/>
      <c r="D174" s="97"/>
      <c r="E174" s="57" t="str">
        <f t="shared" si="11"/>
        <v>----</v>
      </c>
      <c r="F174" s="58" t="str">
        <f t="shared" si="12"/>
        <v>----</v>
      </c>
      <c r="G174" s="58" t="str">
        <f t="shared" si="13"/>
        <v>----</v>
      </c>
      <c r="H174" s="64" t="str">
        <f t="shared" si="10"/>
        <v>----</v>
      </c>
      <c r="I174" s="64"/>
    </row>
    <row r="175" spans="2:9" x14ac:dyDescent="0.25">
      <c r="B175" s="1" t="str">
        <f t="shared" si="14"/>
        <v>----</v>
      </c>
      <c r="C175" s="97"/>
      <c r="D175" s="97"/>
      <c r="E175" s="57" t="str">
        <f t="shared" si="11"/>
        <v>----</v>
      </c>
      <c r="F175" s="58" t="str">
        <f t="shared" si="12"/>
        <v>----</v>
      </c>
      <c r="G175" s="58" t="str">
        <f t="shared" si="13"/>
        <v>----</v>
      </c>
      <c r="H175" s="64" t="str">
        <f t="shared" si="10"/>
        <v>----</v>
      </c>
      <c r="I175" s="64"/>
    </row>
    <row r="176" spans="2:9" x14ac:dyDescent="0.25">
      <c r="B176" s="1" t="str">
        <f t="shared" si="14"/>
        <v>----</v>
      </c>
      <c r="C176" s="97"/>
      <c r="D176" s="97"/>
      <c r="E176" s="57" t="str">
        <f t="shared" si="11"/>
        <v>----</v>
      </c>
      <c r="F176" s="58" t="str">
        <f t="shared" si="12"/>
        <v>----</v>
      </c>
      <c r="G176" s="58" t="str">
        <f t="shared" si="13"/>
        <v>----</v>
      </c>
      <c r="H176" s="64" t="str">
        <f t="shared" si="10"/>
        <v>----</v>
      </c>
      <c r="I176" s="64"/>
    </row>
    <row r="177" spans="2:9" x14ac:dyDescent="0.25">
      <c r="B177" s="1" t="str">
        <f t="shared" si="14"/>
        <v>----</v>
      </c>
      <c r="C177" s="97"/>
      <c r="D177" s="97"/>
      <c r="E177" s="57" t="str">
        <f t="shared" si="11"/>
        <v>----</v>
      </c>
      <c r="F177" s="58" t="str">
        <f t="shared" si="12"/>
        <v>----</v>
      </c>
      <c r="G177" s="58" t="str">
        <f t="shared" si="13"/>
        <v>----</v>
      </c>
      <c r="H177" s="64" t="str">
        <f t="shared" si="10"/>
        <v>----</v>
      </c>
      <c r="I177" s="64"/>
    </row>
    <row r="178" spans="2:9" x14ac:dyDescent="0.25">
      <c r="B178" s="1" t="str">
        <f t="shared" si="14"/>
        <v>----</v>
      </c>
      <c r="C178" s="97"/>
      <c r="D178" s="97"/>
      <c r="E178" s="57" t="str">
        <f t="shared" si="11"/>
        <v>----</v>
      </c>
      <c r="F178" s="58" t="str">
        <f t="shared" si="12"/>
        <v>----</v>
      </c>
      <c r="G178" s="58" t="str">
        <f t="shared" si="13"/>
        <v>----</v>
      </c>
      <c r="H178" s="64" t="str">
        <f t="shared" si="10"/>
        <v>----</v>
      </c>
      <c r="I178" s="64"/>
    </row>
    <row r="179" spans="2:9" x14ac:dyDescent="0.25">
      <c r="B179" s="1" t="str">
        <f t="shared" si="14"/>
        <v>----</v>
      </c>
      <c r="C179" s="97"/>
      <c r="D179" s="97"/>
      <c r="E179" s="57" t="str">
        <f t="shared" si="11"/>
        <v>----</v>
      </c>
      <c r="F179" s="58" t="str">
        <f t="shared" si="12"/>
        <v>----</v>
      </c>
      <c r="G179" s="58" t="str">
        <f t="shared" si="13"/>
        <v>----</v>
      </c>
      <c r="H179" s="64" t="str">
        <f t="shared" si="10"/>
        <v>----</v>
      </c>
      <c r="I179" s="64"/>
    </row>
    <row r="180" spans="2:9" x14ac:dyDescent="0.25">
      <c r="B180" s="1" t="str">
        <f t="shared" si="14"/>
        <v>----</v>
      </c>
      <c r="C180" s="97"/>
      <c r="D180" s="97"/>
      <c r="E180" s="57" t="str">
        <f t="shared" si="11"/>
        <v>----</v>
      </c>
      <c r="F180" s="58" t="str">
        <f t="shared" si="12"/>
        <v>----</v>
      </c>
      <c r="G180" s="58" t="str">
        <f t="shared" si="13"/>
        <v>----</v>
      </c>
      <c r="H180" s="64" t="str">
        <f t="shared" si="10"/>
        <v>----</v>
      </c>
      <c r="I180" s="64"/>
    </row>
    <row r="181" spans="2:9" x14ac:dyDescent="0.25">
      <c r="B181" s="1" t="str">
        <f t="shared" si="14"/>
        <v>----</v>
      </c>
      <c r="C181" s="97"/>
      <c r="D181" s="97"/>
      <c r="E181" s="57" t="str">
        <f t="shared" si="11"/>
        <v>----</v>
      </c>
      <c r="F181" s="58" t="str">
        <f t="shared" si="12"/>
        <v>----</v>
      </c>
      <c r="G181" s="58" t="str">
        <f t="shared" si="13"/>
        <v>----</v>
      </c>
      <c r="H181" s="64" t="str">
        <f t="shared" si="10"/>
        <v>----</v>
      </c>
      <c r="I181" s="64"/>
    </row>
    <row r="182" spans="2:9" x14ac:dyDescent="0.25">
      <c r="B182" s="1" t="str">
        <f t="shared" si="14"/>
        <v>----</v>
      </c>
      <c r="C182" s="97"/>
      <c r="D182" s="97"/>
      <c r="E182" s="57" t="str">
        <f t="shared" si="11"/>
        <v>----</v>
      </c>
      <c r="F182" s="58" t="str">
        <f t="shared" si="12"/>
        <v>----</v>
      </c>
      <c r="G182" s="58" t="str">
        <f t="shared" si="13"/>
        <v>----</v>
      </c>
      <c r="H182" s="64" t="str">
        <f t="shared" si="10"/>
        <v>----</v>
      </c>
      <c r="I182" s="64"/>
    </row>
    <row r="183" spans="2:9" x14ac:dyDescent="0.25">
      <c r="B183" s="1" t="str">
        <f t="shared" si="14"/>
        <v>----</v>
      </c>
      <c r="C183" s="97"/>
      <c r="D183" s="97"/>
      <c r="E183" s="57" t="str">
        <f t="shared" si="11"/>
        <v>----</v>
      </c>
      <c r="F183" s="58" t="str">
        <f t="shared" si="12"/>
        <v>----</v>
      </c>
      <c r="G183" s="58" t="str">
        <f t="shared" si="13"/>
        <v>----</v>
      </c>
      <c r="H183" s="64" t="str">
        <f t="shared" si="10"/>
        <v>----</v>
      </c>
      <c r="I183" s="64"/>
    </row>
    <row r="184" spans="2:9" x14ac:dyDescent="0.25">
      <c r="B184" s="1" t="str">
        <f t="shared" si="14"/>
        <v>----</v>
      </c>
      <c r="C184" s="97"/>
      <c r="D184" s="97"/>
      <c r="E184" s="57" t="str">
        <f t="shared" si="11"/>
        <v>----</v>
      </c>
      <c r="F184" s="58" t="str">
        <f t="shared" si="12"/>
        <v>----</v>
      </c>
      <c r="G184" s="58" t="str">
        <f t="shared" si="13"/>
        <v>----</v>
      </c>
      <c r="H184" s="64" t="str">
        <f t="shared" si="10"/>
        <v>----</v>
      </c>
      <c r="I184" s="64"/>
    </row>
    <row r="185" spans="2:9" x14ac:dyDescent="0.25">
      <c r="B185" s="1" t="str">
        <f t="shared" si="14"/>
        <v>----</v>
      </c>
      <c r="C185" s="97"/>
      <c r="D185" s="97"/>
      <c r="E185" s="57" t="str">
        <f t="shared" si="11"/>
        <v>----</v>
      </c>
      <c r="F185" s="58" t="str">
        <f t="shared" si="12"/>
        <v>----</v>
      </c>
      <c r="G185" s="58" t="str">
        <f t="shared" si="13"/>
        <v>----</v>
      </c>
      <c r="H185" s="64" t="str">
        <f t="shared" si="10"/>
        <v>----</v>
      </c>
      <c r="I185" s="64"/>
    </row>
    <row r="186" spans="2:9" x14ac:dyDescent="0.25">
      <c r="B186" s="1" t="str">
        <f t="shared" si="14"/>
        <v>----</v>
      </c>
      <c r="C186" s="97"/>
      <c r="D186" s="97"/>
      <c r="E186" s="57" t="str">
        <f t="shared" si="11"/>
        <v>----</v>
      </c>
      <c r="F186" s="58" t="str">
        <f t="shared" si="12"/>
        <v>----</v>
      </c>
      <c r="G186" s="58" t="str">
        <f t="shared" si="13"/>
        <v>----</v>
      </c>
      <c r="H186" s="64" t="str">
        <f t="shared" si="10"/>
        <v>----</v>
      </c>
      <c r="I186" s="64"/>
    </row>
    <row r="187" spans="2:9" x14ac:dyDescent="0.25">
      <c r="B187" s="1" t="str">
        <f t="shared" si="14"/>
        <v>----</v>
      </c>
      <c r="C187" s="97"/>
      <c r="D187" s="97"/>
      <c r="E187" s="57" t="str">
        <f t="shared" si="11"/>
        <v>----</v>
      </c>
      <c r="F187" s="58" t="str">
        <f t="shared" si="12"/>
        <v>----</v>
      </c>
      <c r="G187" s="58" t="str">
        <f t="shared" si="13"/>
        <v>----</v>
      </c>
      <c r="H187" s="64" t="str">
        <f t="shared" si="10"/>
        <v>----</v>
      </c>
      <c r="I187" s="64"/>
    </row>
    <row r="188" spans="2:9" x14ac:dyDescent="0.25">
      <c r="B188" s="1" t="str">
        <f t="shared" si="14"/>
        <v>----</v>
      </c>
      <c r="C188" s="97"/>
      <c r="D188" s="97"/>
      <c r="E188" s="57" t="str">
        <f t="shared" si="11"/>
        <v>----</v>
      </c>
      <c r="F188" s="58" t="str">
        <f t="shared" si="12"/>
        <v>----</v>
      </c>
      <c r="G188" s="58" t="str">
        <f t="shared" si="13"/>
        <v>----</v>
      </c>
      <c r="H188" s="64" t="str">
        <f t="shared" si="10"/>
        <v>----</v>
      </c>
      <c r="I188" s="64"/>
    </row>
    <row r="189" spans="2:9" x14ac:dyDescent="0.25">
      <c r="B189" s="1" t="str">
        <f t="shared" si="14"/>
        <v>----</v>
      </c>
      <c r="C189" s="97"/>
      <c r="D189" s="97"/>
      <c r="E189" s="57" t="str">
        <f t="shared" si="11"/>
        <v>----</v>
      </c>
      <c r="F189" s="58" t="str">
        <f t="shared" si="12"/>
        <v>----</v>
      </c>
      <c r="G189" s="58" t="str">
        <f t="shared" si="13"/>
        <v>----</v>
      </c>
      <c r="H189" s="64" t="str">
        <f t="shared" si="10"/>
        <v>----</v>
      </c>
      <c r="I189" s="64"/>
    </row>
    <row r="190" spans="2:9" x14ac:dyDescent="0.25">
      <c r="B190" s="1" t="str">
        <f t="shared" si="14"/>
        <v>----</v>
      </c>
      <c r="C190" s="97"/>
      <c r="D190" s="97"/>
      <c r="E190" s="57" t="str">
        <f t="shared" si="11"/>
        <v>----</v>
      </c>
      <c r="F190" s="58" t="str">
        <f t="shared" si="12"/>
        <v>----</v>
      </c>
      <c r="G190" s="58" t="str">
        <f t="shared" si="13"/>
        <v>----</v>
      </c>
      <c r="H190" s="64" t="str">
        <f t="shared" si="10"/>
        <v>----</v>
      </c>
      <c r="I190" s="64"/>
    </row>
    <row r="191" spans="2:9" x14ac:dyDescent="0.25">
      <c r="B191" s="1" t="str">
        <f t="shared" si="14"/>
        <v>----</v>
      </c>
      <c r="C191" s="97"/>
      <c r="D191" s="97"/>
      <c r="E191" s="57" t="str">
        <f t="shared" si="11"/>
        <v>----</v>
      </c>
      <c r="F191" s="58" t="str">
        <f t="shared" si="12"/>
        <v>----</v>
      </c>
      <c r="G191" s="58" t="str">
        <f t="shared" si="13"/>
        <v>----</v>
      </c>
      <c r="H191" s="64" t="str">
        <f t="shared" si="10"/>
        <v>----</v>
      </c>
      <c r="I191" s="64"/>
    </row>
    <row r="192" spans="2:9" x14ac:dyDescent="0.25">
      <c r="B192" s="1" t="str">
        <f t="shared" si="14"/>
        <v>----</v>
      </c>
      <c r="C192" s="97"/>
      <c r="D192" s="97"/>
      <c r="E192" s="57" t="str">
        <f t="shared" si="11"/>
        <v>----</v>
      </c>
      <c r="F192" s="58" t="str">
        <f t="shared" si="12"/>
        <v>----</v>
      </c>
      <c r="G192" s="58" t="str">
        <f t="shared" si="13"/>
        <v>----</v>
      </c>
      <c r="H192" s="64" t="str">
        <f t="shared" si="10"/>
        <v>----</v>
      </c>
      <c r="I192" s="64"/>
    </row>
    <row r="193" spans="2:9" x14ac:dyDescent="0.25">
      <c r="B193" s="1" t="str">
        <f t="shared" si="14"/>
        <v>----</v>
      </c>
      <c r="C193" s="97"/>
      <c r="D193" s="97"/>
      <c r="E193" s="57" t="str">
        <f t="shared" si="11"/>
        <v>----</v>
      </c>
      <c r="F193" s="58" t="str">
        <f t="shared" si="12"/>
        <v>----</v>
      </c>
      <c r="G193" s="58" t="str">
        <f t="shared" si="13"/>
        <v>----</v>
      </c>
      <c r="H193" s="64" t="str">
        <f t="shared" si="10"/>
        <v>----</v>
      </c>
      <c r="I193" s="64"/>
    </row>
    <row r="194" spans="2:9" x14ac:dyDescent="0.25">
      <c r="B194" s="1" t="str">
        <f t="shared" si="14"/>
        <v>----</v>
      </c>
      <c r="C194" s="97"/>
      <c r="D194" s="97"/>
      <c r="E194" s="57" t="str">
        <f t="shared" si="11"/>
        <v>----</v>
      </c>
      <c r="F194" s="58" t="str">
        <f t="shared" si="12"/>
        <v>----</v>
      </c>
      <c r="G194" s="58" t="str">
        <f t="shared" si="13"/>
        <v>----</v>
      </c>
      <c r="H194" s="64" t="str">
        <f t="shared" si="10"/>
        <v>----</v>
      </c>
      <c r="I194" s="64"/>
    </row>
    <row r="195" spans="2:9" x14ac:dyDescent="0.25">
      <c r="B195" s="1" t="str">
        <f t="shared" si="14"/>
        <v>----</v>
      </c>
      <c r="C195" s="97"/>
      <c r="D195" s="97"/>
      <c r="E195" s="57" t="str">
        <f t="shared" si="11"/>
        <v>----</v>
      </c>
      <c r="F195" s="58" t="str">
        <f t="shared" si="12"/>
        <v>----</v>
      </c>
      <c r="G195" s="58" t="str">
        <f t="shared" si="13"/>
        <v>----</v>
      </c>
      <c r="H195" s="64" t="str">
        <f t="shared" si="10"/>
        <v>----</v>
      </c>
      <c r="I195" s="64"/>
    </row>
    <row r="196" spans="2:9" x14ac:dyDescent="0.25">
      <c r="B196" s="1" t="str">
        <f t="shared" si="14"/>
        <v>----</v>
      </c>
      <c r="C196" s="97"/>
      <c r="D196" s="97"/>
      <c r="E196" s="57" t="str">
        <f t="shared" si="11"/>
        <v>----</v>
      </c>
      <c r="F196" s="58" t="str">
        <f t="shared" si="12"/>
        <v>----</v>
      </c>
      <c r="G196" s="58" t="str">
        <f t="shared" si="13"/>
        <v>----</v>
      </c>
      <c r="H196" s="64" t="str">
        <f t="shared" si="10"/>
        <v>----</v>
      </c>
      <c r="I196" s="64"/>
    </row>
    <row r="197" spans="2:9" x14ac:dyDescent="0.25">
      <c r="B197" s="1" t="str">
        <f t="shared" si="14"/>
        <v>----</v>
      </c>
      <c r="C197" s="97"/>
      <c r="D197" s="97"/>
      <c r="E197" s="57" t="str">
        <f t="shared" si="11"/>
        <v>----</v>
      </c>
      <c r="F197" s="58" t="str">
        <f t="shared" si="12"/>
        <v>----</v>
      </c>
      <c r="G197" s="58" t="str">
        <f t="shared" si="13"/>
        <v>----</v>
      </c>
      <c r="H197" s="64" t="str">
        <f t="shared" si="10"/>
        <v>----</v>
      </c>
      <c r="I197" s="64"/>
    </row>
    <row r="198" spans="2:9" x14ac:dyDescent="0.25">
      <c r="B198" s="1" t="str">
        <f t="shared" si="14"/>
        <v>----</v>
      </c>
      <c r="C198" s="97"/>
      <c r="D198" s="97"/>
      <c r="E198" s="57" t="str">
        <f t="shared" si="11"/>
        <v>----</v>
      </c>
      <c r="F198" s="58" t="str">
        <f t="shared" si="12"/>
        <v>----</v>
      </c>
      <c r="G198" s="58" t="str">
        <f t="shared" si="13"/>
        <v>----</v>
      </c>
      <c r="H198" s="64" t="str">
        <f t="shared" si="10"/>
        <v>----</v>
      </c>
      <c r="I198" s="64"/>
    </row>
    <row r="199" spans="2:9" x14ac:dyDescent="0.25">
      <c r="B199" s="1" t="str">
        <f t="shared" si="14"/>
        <v>----</v>
      </c>
      <c r="C199" s="97"/>
      <c r="D199" s="97"/>
      <c r="E199" s="57" t="str">
        <f t="shared" si="11"/>
        <v>----</v>
      </c>
      <c r="F199" s="58" t="str">
        <f t="shared" si="12"/>
        <v>----</v>
      </c>
      <c r="G199" s="58" t="str">
        <f t="shared" si="13"/>
        <v>----</v>
      </c>
      <c r="H199" s="64" t="str">
        <f t="shared" si="10"/>
        <v>----</v>
      </c>
      <c r="I199" s="64"/>
    </row>
    <row r="200" spans="2:9" x14ac:dyDescent="0.25">
      <c r="B200" s="1" t="str">
        <f t="shared" si="14"/>
        <v>----</v>
      </c>
      <c r="C200" s="97"/>
      <c r="D200" s="97"/>
      <c r="E200" s="57" t="str">
        <f t="shared" si="11"/>
        <v>----</v>
      </c>
      <c r="F200" s="58" t="str">
        <f t="shared" si="12"/>
        <v>----</v>
      </c>
      <c r="G200" s="58" t="str">
        <f t="shared" si="13"/>
        <v>----</v>
      </c>
      <c r="H200" s="64" t="str">
        <f t="shared" si="10"/>
        <v>----</v>
      </c>
      <c r="I200" s="64"/>
    </row>
    <row r="201" spans="2:9" x14ac:dyDescent="0.25">
      <c r="B201" s="1" t="str">
        <f t="shared" si="14"/>
        <v>----</v>
      </c>
      <c r="C201" s="97"/>
      <c r="D201" s="97"/>
      <c r="E201" s="57" t="str">
        <f t="shared" si="11"/>
        <v>----</v>
      </c>
      <c r="F201" s="58" t="str">
        <f t="shared" si="12"/>
        <v>----</v>
      </c>
      <c r="G201" s="58" t="str">
        <f t="shared" si="13"/>
        <v>----</v>
      </c>
      <c r="H201" s="64" t="str">
        <f t="shared" si="10"/>
        <v>----</v>
      </c>
      <c r="I201" s="64"/>
    </row>
    <row r="202" spans="2:9" x14ac:dyDescent="0.25">
      <c r="B202" s="1" t="str">
        <f t="shared" si="14"/>
        <v>----</v>
      </c>
      <c r="C202" s="97"/>
      <c r="D202" s="97"/>
      <c r="E202" s="57" t="str">
        <f t="shared" si="11"/>
        <v>----</v>
      </c>
      <c r="F202" s="58" t="str">
        <f t="shared" si="12"/>
        <v>----</v>
      </c>
      <c r="G202" s="58" t="str">
        <f t="shared" si="13"/>
        <v>----</v>
      </c>
      <c r="H202" s="64" t="str">
        <f t="shared" si="10"/>
        <v>----</v>
      </c>
      <c r="I202" s="64"/>
    </row>
    <row r="203" spans="2:9" x14ac:dyDescent="0.25">
      <c r="B203" s="1" t="str">
        <f t="shared" si="14"/>
        <v>----</v>
      </c>
      <c r="C203" s="97"/>
      <c r="D203" s="97"/>
      <c r="E203" s="57" t="str">
        <f t="shared" si="11"/>
        <v>----</v>
      </c>
      <c r="F203" s="58" t="str">
        <f t="shared" si="12"/>
        <v>----</v>
      </c>
      <c r="G203" s="58" t="str">
        <f t="shared" si="13"/>
        <v>----</v>
      </c>
      <c r="H203" s="64" t="str">
        <f t="shared" si="10"/>
        <v>----</v>
      </c>
      <c r="I203" s="64"/>
    </row>
    <row r="204" spans="2:9" x14ac:dyDescent="0.25">
      <c r="B204" s="1" t="str">
        <f t="shared" si="14"/>
        <v>----</v>
      </c>
      <c r="C204" s="97"/>
      <c r="D204" s="97"/>
      <c r="E204" s="57" t="str">
        <f t="shared" si="11"/>
        <v>----</v>
      </c>
      <c r="F204" s="58" t="str">
        <f t="shared" si="12"/>
        <v>----</v>
      </c>
      <c r="G204" s="58" t="str">
        <f t="shared" si="13"/>
        <v>----</v>
      </c>
      <c r="H204" s="64" t="str">
        <f t="shared" si="10"/>
        <v>----</v>
      </c>
      <c r="I204" s="64"/>
    </row>
    <row r="205" spans="2:9" x14ac:dyDescent="0.25">
      <c r="B205" s="1" t="str">
        <f t="shared" si="14"/>
        <v>----</v>
      </c>
      <c r="C205" s="97"/>
      <c r="D205" s="97"/>
      <c r="E205" s="57" t="str">
        <f t="shared" si="11"/>
        <v>----</v>
      </c>
      <c r="F205" s="58" t="str">
        <f t="shared" si="12"/>
        <v>----</v>
      </c>
      <c r="G205" s="58" t="str">
        <f t="shared" si="13"/>
        <v>----</v>
      </c>
      <c r="H205" s="64" t="str">
        <f t="shared" si="10"/>
        <v>----</v>
      </c>
      <c r="I205" s="64"/>
    </row>
    <row r="206" spans="2:9" x14ac:dyDescent="0.25">
      <c r="B206" s="1" t="str">
        <f t="shared" si="14"/>
        <v>----</v>
      </c>
      <c r="C206" s="97"/>
      <c r="D206" s="97"/>
      <c r="E206" s="57" t="str">
        <f t="shared" si="11"/>
        <v>----</v>
      </c>
      <c r="F206" s="58" t="str">
        <f t="shared" si="12"/>
        <v>----</v>
      </c>
      <c r="G206" s="58" t="str">
        <f t="shared" si="13"/>
        <v>----</v>
      </c>
      <c r="H206" s="64" t="str">
        <f t="shared" si="10"/>
        <v>----</v>
      </c>
      <c r="I206" s="64"/>
    </row>
    <row r="207" spans="2:9" x14ac:dyDescent="0.25">
      <c r="B207" s="1" t="str">
        <f t="shared" si="14"/>
        <v>----</v>
      </c>
      <c r="C207" s="97"/>
      <c r="D207" s="97"/>
      <c r="E207" s="57" t="str">
        <f t="shared" si="11"/>
        <v>----</v>
      </c>
      <c r="F207" s="58" t="str">
        <f t="shared" si="12"/>
        <v>----</v>
      </c>
      <c r="G207" s="58" t="str">
        <f t="shared" si="13"/>
        <v>----</v>
      </c>
      <c r="H207" s="64" t="str">
        <f t="shared" si="10"/>
        <v>----</v>
      </c>
      <c r="I207" s="64"/>
    </row>
    <row r="208" spans="2:9" x14ac:dyDescent="0.25">
      <c r="B208" s="1" t="str">
        <f t="shared" si="14"/>
        <v>----</v>
      </c>
      <c r="C208" s="97"/>
      <c r="D208" s="97"/>
      <c r="E208" s="57" t="str">
        <f t="shared" si="11"/>
        <v>----</v>
      </c>
      <c r="F208" s="58" t="str">
        <f t="shared" si="12"/>
        <v>----</v>
      </c>
      <c r="G208" s="58" t="str">
        <f t="shared" si="13"/>
        <v>----</v>
      </c>
      <c r="H208" s="64" t="str">
        <f t="shared" si="10"/>
        <v>----</v>
      </c>
      <c r="I208" s="64"/>
    </row>
    <row r="209" spans="1:9" x14ac:dyDescent="0.25">
      <c r="B209" s="1" t="str">
        <f t="shared" si="14"/>
        <v>----</v>
      </c>
      <c r="C209" s="97"/>
      <c r="D209" s="97"/>
      <c r="E209" s="57" t="str">
        <f t="shared" si="11"/>
        <v>----</v>
      </c>
      <c r="F209" s="58" t="str">
        <f t="shared" si="12"/>
        <v>----</v>
      </c>
      <c r="G209" s="58" t="str">
        <f t="shared" si="13"/>
        <v>----</v>
      </c>
      <c r="H209" s="64" t="str">
        <f t="shared" si="10"/>
        <v>----</v>
      </c>
      <c r="I209" s="64"/>
    </row>
    <row r="210" spans="1:9" x14ac:dyDescent="0.25">
      <c r="B210" s="1" t="str">
        <f t="shared" si="14"/>
        <v>----</v>
      </c>
      <c r="C210" s="97"/>
      <c r="D210" s="97"/>
      <c r="E210" s="57" t="str">
        <f t="shared" si="11"/>
        <v>----</v>
      </c>
      <c r="F210" s="58" t="str">
        <f t="shared" si="12"/>
        <v>----</v>
      </c>
      <c r="G210" s="58" t="str">
        <f t="shared" si="13"/>
        <v>----</v>
      </c>
      <c r="H210" s="64" t="str">
        <f t="shared" si="10"/>
        <v>----</v>
      </c>
      <c r="I210" s="64"/>
    </row>
    <row r="211" spans="1:9" x14ac:dyDescent="0.25">
      <c r="B211" s="1" t="str">
        <f t="shared" si="14"/>
        <v>----</v>
      </c>
      <c r="C211" s="97"/>
      <c r="D211" s="97"/>
      <c r="E211" s="57" t="str">
        <f t="shared" si="11"/>
        <v>----</v>
      </c>
      <c r="F211" s="58" t="str">
        <f t="shared" si="12"/>
        <v>----</v>
      </c>
      <c r="G211" s="58" t="str">
        <f t="shared" si="13"/>
        <v>----</v>
      </c>
      <c r="H211" s="64" t="str">
        <f t="shared" si="10"/>
        <v>----</v>
      </c>
      <c r="I211" s="64"/>
    </row>
    <row r="212" spans="1:9" x14ac:dyDescent="0.25">
      <c r="B212" s="1" t="str">
        <f t="shared" si="14"/>
        <v>----</v>
      </c>
      <c r="C212" s="97"/>
      <c r="D212" s="97"/>
      <c r="E212" s="57" t="str">
        <f t="shared" si="11"/>
        <v>----</v>
      </c>
      <c r="F212" s="58" t="str">
        <f t="shared" si="12"/>
        <v>----</v>
      </c>
      <c r="G212" s="58" t="str">
        <f t="shared" si="13"/>
        <v>----</v>
      </c>
      <c r="H212" s="64" t="str">
        <f t="shared" ref="H212:H219" si="15">IF(B212&lt;&gt;"----",D212-G212,"----")</f>
        <v>----</v>
      </c>
      <c r="I212" s="64"/>
    </row>
    <row r="213" spans="1:9" x14ac:dyDescent="0.25">
      <c r="B213" s="1" t="str">
        <f t="shared" si="14"/>
        <v>----</v>
      </c>
      <c r="C213" s="97"/>
      <c r="D213" s="97"/>
      <c r="E213" s="57" t="str">
        <f t="shared" ref="E213:E219" si="16">IF(B213&lt;&gt;"----",C213^2,"----")</f>
        <v>----</v>
      </c>
      <c r="F213" s="58" t="str">
        <f t="shared" ref="F213:F219" si="17">IF(B213&lt;&gt;"----",C213*D213,"----")</f>
        <v>----</v>
      </c>
      <c r="G213" s="58" t="str">
        <f t="shared" ref="G213:G219" si="18">IF(B213&lt;&gt;"----",$D$223+$D$224*C213,"----")</f>
        <v>----</v>
      </c>
      <c r="H213" s="64" t="str">
        <f t="shared" si="15"/>
        <v>----</v>
      </c>
      <c r="I213" s="64"/>
    </row>
    <row r="214" spans="1:9" x14ac:dyDescent="0.25">
      <c r="B214" s="1" t="str">
        <f t="shared" ref="B214:B219" si="19">IF(C214&lt;&gt;0,B213+1,"----")</f>
        <v>----</v>
      </c>
      <c r="C214" s="97"/>
      <c r="D214" s="97"/>
      <c r="E214" s="57" t="str">
        <f t="shared" si="16"/>
        <v>----</v>
      </c>
      <c r="F214" s="58" t="str">
        <f t="shared" si="17"/>
        <v>----</v>
      </c>
      <c r="G214" s="58" t="str">
        <f t="shared" si="18"/>
        <v>----</v>
      </c>
      <c r="H214" s="64" t="str">
        <f t="shared" si="15"/>
        <v>----</v>
      </c>
      <c r="I214" s="64"/>
    </row>
    <row r="215" spans="1:9" x14ac:dyDescent="0.25">
      <c r="B215" s="1" t="str">
        <f t="shared" si="19"/>
        <v>----</v>
      </c>
      <c r="C215" s="97"/>
      <c r="D215" s="97"/>
      <c r="E215" s="57" t="str">
        <f t="shared" si="16"/>
        <v>----</v>
      </c>
      <c r="F215" s="58" t="str">
        <f t="shared" si="17"/>
        <v>----</v>
      </c>
      <c r="G215" s="58" t="str">
        <f t="shared" si="18"/>
        <v>----</v>
      </c>
      <c r="H215" s="64" t="str">
        <f t="shared" si="15"/>
        <v>----</v>
      </c>
      <c r="I215" s="64"/>
    </row>
    <row r="216" spans="1:9" x14ac:dyDescent="0.25">
      <c r="B216" s="1" t="str">
        <f t="shared" si="19"/>
        <v>----</v>
      </c>
      <c r="C216" s="97"/>
      <c r="D216" s="97"/>
      <c r="E216" s="57" t="str">
        <f t="shared" si="16"/>
        <v>----</v>
      </c>
      <c r="F216" s="58" t="str">
        <f t="shared" si="17"/>
        <v>----</v>
      </c>
      <c r="G216" s="58" t="str">
        <f t="shared" si="18"/>
        <v>----</v>
      </c>
      <c r="H216" s="64" t="str">
        <f t="shared" si="15"/>
        <v>----</v>
      </c>
      <c r="I216" s="64"/>
    </row>
    <row r="217" spans="1:9" x14ac:dyDescent="0.25">
      <c r="B217" s="1" t="str">
        <f t="shared" si="19"/>
        <v>----</v>
      </c>
      <c r="C217" s="97"/>
      <c r="D217" s="97"/>
      <c r="E217" s="57" t="str">
        <f t="shared" si="16"/>
        <v>----</v>
      </c>
      <c r="F217" s="58" t="str">
        <f t="shared" si="17"/>
        <v>----</v>
      </c>
      <c r="G217" s="58" t="str">
        <f t="shared" si="18"/>
        <v>----</v>
      </c>
      <c r="H217" s="64" t="str">
        <f t="shared" si="15"/>
        <v>----</v>
      </c>
      <c r="I217" s="64"/>
    </row>
    <row r="218" spans="1:9" x14ac:dyDescent="0.25">
      <c r="B218" s="1" t="str">
        <f t="shared" si="19"/>
        <v>----</v>
      </c>
      <c r="C218" s="97"/>
      <c r="D218" s="97"/>
      <c r="E218" s="57" t="str">
        <f t="shared" si="16"/>
        <v>----</v>
      </c>
      <c r="F218" s="58" t="str">
        <f t="shared" si="17"/>
        <v>----</v>
      </c>
      <c r="G218" s="58" t="str">
        <f t="shared" si="18"/>
        <v>----</v>
      </c>
      <c r="H218" s="64" t="str">
        <f t="shared" si="15"/>
        <v>----</v>
      </c>
      <c r="I218" s="64"/>
    </row>
    <row r="219" spans="1:9" x14ac:dyDescent="0.25">
      <c r="B219" s="1" t="str">
        <f t="shared" si="19"/>
        <v>----</v>
      </c>
      <c r="C219" s="97"/>
      <c r="D219" s="97"/>
      <c r="E219" s="57" t="str">
        <f t="shared" si="16"/>
        <v>----</v>
      </c>
      <c r="F219" s="58" t="str">
        <f t="shared" si="17"/>
        <v>----</v>
      </c>
      <c r="G219" s="58" t="str">
        <f t="shared" si="18"/>
        <v>----</v>
      </c>
      <c r="H219" s="64" t="str">
        <f t="shared" si="15"/>
        <v>----</v>
      </c>
      <c r="I219" s="64"/>
    </row>
    <row r="220" spans="1:9" x14ac:dyDescent="0.25">
      <c r="B220" s="1" t="s">
        <v>54</v>
      </c>
      <c r="C220" s="52">
        <f>SUM(C20:C219)</f>
        <v>1410.7897779803002</v>
      </c>
      <c r="D220" s="52">
        <f>SUM(D20:D219)</f>
        <v>279800.11909899994</v>
      </c>
      <c r="E220" s="52">
        <f t="shared" ref="E220:F220" si="20">SUM(E20:E219)</f>
        <v>27658.937288543799</v>
      </c>
      <c r="F220" s="52">
        <f t="shared" si="20"/>
        <v>4112511.0417950479</v>
      </c>
      <c r="G220" s="64" t="s">
        <v>65</v>
      </c>
      <c r="H220" s="28">
        <f>STDEV(H20:H219)</f>
        <v>0.18151927014356328</v>
      </c>
    </row>
    <row r="221" spans="1:9" x14ac:dyDescent="0.25">
      <c r="A221" t="s">
        <v>60</v>
      </c>
      <c r="B221" s="1">
        <f>MAX(B20:B219)</f>
        <v>96</v>
      </c>
      <c r="C221" s="60" t="s">
        <v>61</v>
      </c>
      <c r="D221" s="60" t="s">
        <v>15</v>
      </c>
      <c r="E221" s="94" t="s">
        <v>55</v>
      </c>
      <c r="F221" s="94" t="s">
        <v>56</v>
      </c>
    </row>
    <row r="222" spans="1:9" x14ac:dyDescent="0.25">
      <c r="D222" t="s">
        <v>57</v>
      </c>
    </row>
    <row r="223" spans="1:9" x14ac:dyDescent="0.25">
      <c r="C223" s="1" t="s">
        <v>58</v>
      </c>
      <c r="D223" s="65">
        <f>(D220*E220-C220*F220)/(B221*E220-C220^2)</f>
        <v>2913.2162446421949</v>
      </c>
    </row>
    <row r="224" spans="1:9" x14ac:dyDescent="0.25">
      <c r="C224" s="1" t="s">
        <v>59</v>
      </c>
      <c r="D224" s="66">
        <f>(B221*F220-C220*D220)/(B221*E220-C220^2)</f>
        <v>9.3110692605876427E-2</v>
      </c>
    </row>
  </sheetData>
  <sheetProtection algorithmName="SHA-512" hashValue="LPvYgZ0aS8IeDHIFWb0IzMVR3TaK6KmxVnnFZoKU9jErCX14651H0M1Bi5rUvx/TKJj8iqR/FfQ+3+wk2/m0zQ==" saltValue="R+Cu3hcWIhi85QXbi9xX6Q==" spinCount="100000" sheet="1" objects="1" scenarios="1"/>
  <mergeCells count="4">
    <mergeCell ref="B2:T8"/>
    <mergeCell ref="B11:T16"/>
    <mergeCell ref="C18:D18"/>
    <mergeCell ref="G18:H1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Computation (SI)</vt:lpstr>
      <vt:lpstr>Computation (Imperial)</vt:lpstr>
      <vt:lpstr>Computation (Ex 1)</vt:lpstr>
      <vt:lpstr>Computation (Ex 2)</vt:lpstr>
      <vt:lpstr>S&gt;0.03, Sigma z (SI)</vt:lpstr>
      <vt:lpstr>S&gt;0.03, Sigma z (Imperial)</vt:lpstr>
      <vt:lpstr>S&gt;0.03, Sigma z (Ex)</vt:lpstr>
      <vt:lpstr>'Computation (Ex 1)'!Print_Area</vt:lpstr>
      <vt:lpstr>'Computation (Ex 2)'!Print_Area</vt:lpstr>
      <vt:lpstr>'Computation (Imperial)'!Print_Area</vt:lpstr>
      <vt:lpstr>'Computation (SI)'!Print_Area</vt:lpstr>
    </vt:vector>
  </TitlesOfParts>
  <Company>Forest Service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E Yochum</dc:creator>
  <cp:lastModifiedBy>Yochum, Steven E -FS</cp:lastModifiedBy>
  <cp:lastPrinted>2018-02-06T15:35:13Z</cp:lastPrinted>
  <dcterms:created xsi:type="dcterms:W3CDTF">2015-02-04T17:20:49Z</dcterms:created>
  <dcterms:modified xsi:type="dcterms:W3CDTF">2018-02-06T16:35:56Z</dcterms:modified>
</cp:coreProperties>
</file>